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MAYO 22 - 29" sheetId="1" r:id="rId1"/>
    <sheet name="EVIDENCIA 1" sheetId="2" r:id="rId2"/>
    <sheet name="EVIDENCIA 2" sheetId="3"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 i="4" l="1"/>
  <c r="E26" i="2"/>
  <c r="K2" i="3" l="1"/>
  <c r="AJ2" i="3"/>
  <c r="CG2" i="3" s="1"/>
  <c r="CF2" i="3"/>
  <c r="CH2" i="3"/>
  <c r="CJ2" i="3"/>
  <c r="CL2" i="3" s="1"/>
  <c r="K3" i="3"/>
  <c r="AJ3" i="3"/>
  <c r="CG3" i="3" s="1"/>
  <c r="CF3" i="3"/>
  <c r="CH3" i="3"/>
  <c r="CJ3" i="3"/>
  <c r="CL3" i="3" s="1"/>
  <c r="K4" i="3"/>
  <c r="AJ4" i="3"/>
  <c r="CG4" i="3" s="1"/>
  <c r="CF4" i="3"/>
  <c r="CH4" i="3"/>
  <c r="CJ4" i="3"/>
  <c r="CL4" i="3" s="1"/>
  <c r="K5" i="3"/>
  <c r="AJ5" i="3"/>
  <c r="CF5" i="3"/>
  <c r="CG5" i="3"/>
  <c r="CH5" i="3"/>
  <c r="CJ5" i="3"/>
  <c r="CL5" i="3" s="1"/>
  <c r="K6" i="3"/>
  <c r="AJ6" i="3"/>
  <c r="CG6" i="3" s="1"/>
  <c r="CF6" i="3"/>
  <c r="CH6" i="3"/>
  <c r="CJ6" i="3"/>
  <c r="CL6" i="3" s="1"/>
  <c r="K7" i="3"/>
  <c r="AJ7" i="3"/>
  <c r="CF7" i="3"/>
  <c r="CH7" i="3"/>
  <c r="CJ7" i="3"/>
  <c r="CL7" i="3" s="1"/>
  <c r="K8" i="3"/>
  <c r="AJ8" i="3"/>
  <c r="CH8" i="3"/>
  <c r="CJ8" i="3"/>
  <c r="CL8" i="3" s="1"/>
  <c r="K9" i="3"/>
  <c r="AJ9" i="3"/>
  <c r="CG9" i="3" s="1"/>
  <c r="CF9" i="3"/>
  <c r="CH9" i="3"/>
  <c r="CJ9" i="3"/>
  <c r="CL9" i="3" s="1"/>
  <c r="K10" i="3"/>
  <c r="AJ10" i="3"/>
  <c r="CG10" i="3" s="1"/>
  <c r="CF10" i="3"/>
  <c r="CH10" i="3"/>
  <c r="CJ10" i="3"/>
  <c r="CL10" i="3" s="1"/>
  <c r="K11" i="3"/>
  <c r="AJ11" i="3"/>
  <c r="CG11" i="3" s="1"/>
  <c r="CF11" i="3"/>
  <c r="CH11" i="3"/>
  <c r="CJ11" i="3"/>
  <c r="CL11" i="3" s="1"/>
  <c r="K12" i="3"/>
  <c r="AJ12" i="3"/>
  <c r="CH12" i="3"/>
  <c r="CJ12" i="3"/>
  <c r="CL12" i="3" s="1"/>
  <c r="K13" i="3"/>
  <c r="AJ13" i="3"/>
  <c r="CF13" i="3"/>
  <c r="CG13" i="3"/>
  <c r="CH13" i="3"/>
  <c r="CJ13" i="3"/>
  <c r="CL13" i="3" s="1"/>
  <c r="K14" i="3"/>
  <c r="AJ14" i="3"/>
  <c r="K15" i="3"/>
  <c r="AJ15" i="3"/>
  <c r="K16" i="3"/>
  <c r="AJ16" i="3"/>
  <c r="CG16" i="3" s="1"/>
  <c r="CF16" i="3"/>
  <c r="CH16" i="3"/>
  <c r="CJ16" i="3"/>
  <c r="CL16" i="3" s="1"/>
  <c r="K17" i="3"/>
  <c r="AJ17" i="3"/>
  <c r="CG17" i="3" s="1"/>
  <c r="CF17" i="3"/>
  <c r="CH17" i="3"/>
  <c r="CJ17" i="3"/>
  <c r="CL17" i="3" s="1"/>
  <c r="K18" i="3"/>
  <c r="AJ18" i="3"/>
  <c r="CG18" i="3" s="1"/>
  <c r="CF18" i="3"/>
  <c r="CH18" i="3"/>
  <c r="CJ18" i="3"/>
  <c r="CL18" i="3" s="1"/>
  <c r="CP18" i="3"/>
  <c r="K19" i="3"/>
  <c r="AJ19" i="3"/>
  <c r="CG19" i="3" s="1"/>
  <c r="CF19" i="3"/>
  <c r="CH19" i="3"/>
  <c r="CJ19" i="3"/>
  <c r="CL19" i="3" s="1"/>
  <c r="K20" i="3"/>
  <c r="AJ20" i="3"/>
  <c r="CG20" i="3" s="1"/>
  <c r="CF20" i="3"/>
  <c r="CH20" i="3"/>
  <c r="CJ20" i="3"/>
  <c r="CL20" i="3" s="1"/>
  <c r="CP20" i="3"/>
  <c r="K21" i="3"/>
  <c r="AJ21" i="3"/>
  <c r="CG21" i="3" s="1"/>
  <c r="CF21" i="3"/>
  <c r="CH21" i="3"/>
  <c r="CJ21" i="3"/>
  <c r="CL21" i="3"/>
  <c r="K22" i="3"/>
  <c r="AJ22" i="3"/>
  <c r="CG22" i="3" s="1"/>
  <c r="CF22" i="3"/>
  <c r="CH22" i="3"/>
  <c r="CJ22" i="3"/>
  <c r="CL22" i="3"/>
  <c r="K23" i="3"/>
  <c r="AJ23" i="3"/>
  <c r="CG23" i="3" s="1"/>
  <c r="CF23" i="3"/>
  <c r="CH23" i="3"/>
  <c r="CJ23" i="3"/>
  <c r="CL23" i="3"/>
  <c r="K24" i="3"/>
  <c r="CI24" i="3" s="1"/>
  <c r="AJ24" i="3"/>
  <c r="CG24" i="3" s="1"/>
  <c r="CF24" i="3"/>
  <c r="CH24" i="3"/>
  <c r="CJ24" i="3"/>
  <c r="CL24" i="3" s="1"/>
  <c r="CP24" i="3"/>
  <c r="CQ24" i="3"/>
  <c r="K25" i="3"/>
  <c r="AJ25" i="3"/>
  <c r="CG25" i="3" s="1"/>
  <c r="CF25" i="3"/>
  <c r="CH25" i="3"/>
  <c r="CJ25" i="3"/>
  <c r="CL25" i="3" s="1"/>
  <c r="K26" i="3"/>
  <c r="AJ26" i="3"/>
  <c r="CG26" i="3" s="1"/>
  <c r="CF26" i="3"/>
  <c r="CH26" i="3"/>
  <c r="CJ26" i="3"/>
  <c r="CL26" i="3" s="1"/>
  <c r="CP26" i="3"/>
  <c r="CQ26" i="3"/>
  <c r="K27" i="3"/>
  <c r="AJ27" i="3"/>
  <c r="CJ27" i="3"/>
  <c r="K28" i="3"/>
  <c r="AJ28" i="3"/>
  <c r="CG28" i="3" s="1"/>
  <c r="CF28" i="3"/>
  <c r="CH28" i="3"/>
  <c r="CJ28" i="3"/>
  <c r="CL28" i="3" s="1"/>
  <c r="CP28" i="3"/>
  <c r="CQ28" i="3"/>
  <c r="K29" i="3"/>
  <c r="AJ29" i="3"/>
  <c r="CG29" i="3" s="1"/>
  <c r="CF29" i="3"/>
  <c r="CH29" i="3"/>
  <c r="CJ29" i="3"/>
  <c r="CL29" i="3" s="1"/>
  <c r="CP29" i="3"/>
  <c r="K30" i="3"/>
  <c r="AJ30" i="3"/>
  <c r="CG30" i="3" s="1"/>
  <c r="CF30" i="3"/>
  <c r="CH30" i="3"/>
  <c r="CJ30" i="3"/>
  <c r="CL30" i="3"/>
  <c r="K31" i="3"/>
  <c r="AJ31" i="3"/>
  <c r="CG31" i="3" s="1"/>
  <c r="CF31" i="3"/>
  <c r="CH31" i="3"/>
  <c r="CJ31" i="3"/>
  <c r="CL31" i="3" s="1"/>
  <c r="K32" i="3"/>
  <c r="AJ32" i="3"/>
  <c r="CG32" i="3" s="1"/>
  <c r="CF32" i="3"/>
  <c r="CH32" i="3"/>
  <c r="CJ32" i="3"/>
  <c r="CL32" i="3" s="1"/>
  <c r="K33" i="3"/>
  <c r="AJ33" i="3"/>
  <c r="CG33" i="3" s="1"/>
  <c r="CF33" i="3"/>
  <c r="CH33" i="3"/>
  <c r="CJ33" i="3"/>
  <c r="CL33" i="3"/>
  <c r="CP33" i="3"/>
  <c r="K34" i="3"/>
  <c r="AJ34" i="3"/>
  <c r="CG34" i="3" s="1"/>
  <c r="CF34" i="3"/>
  <c r="CH34" i="3"/>
  <c r="CJ34" i="3"/>
  <c r="CL34" i="3" s="1"/>
  <c r="K35" i="3"/>
  <c r="AJ35" i="3"/>
  <c r="CG35" i="3" s="1"/>
  <c r="CF35" i="3"/>
  <c r="CH35" i="3"/>
  <c r="CJ35" i="3"/>
  <c r="CL35" i="3" s="1"/>
  <c r="K36" i="3"/>
  <c r="AJ36" i="3"/>
  <c r="CG36" i="3" s="1"/>
  <c r="CF36" i="3"/>
  <c r="CH36" i="3"/>
  <c r="CJ36" i="3"/>
  <c r="CL36" i="3" s="1"/>
  <c r="CK36" i="3"/>
  <c r="CP36" i="3"/>
  <c r="K37" i="3"/>
  <c r="AJ37" i="3"/>
  <c r="CG37" i="3" s="1"/>
  <c r="CF37" i="3"/>
  <c r="CH37" i="3"/>
  <c r="CJ37" i="3"/>
  <c r="CL37" i="3" s="1"/>
  <c r="K38" i="3"/>
  <c r="AJ38" i="3"/>
  <c r="AW38" i="3"/>
  <c r="CF38" i="3"/>
  <c r="CH38" i="3"/>
  <c r="CJ38" i="3"/>
  <c r="CL38" i="3" s="1"/>
  <c r="AJ39" i="3"/>
  <c r="K40" i="3"/>
  <c r="AJ40" i="3"/>
  <c r="CG40" i="3" s="1"/>
  <c r="CF40" i="3"/>
  <c r="CH40" i="3"/>
  <c r="CJ40" i="3"/>
  <c r="CL40" i="3" s="1"/>
  <c r="K41" i="3"/>
  <c r="AJ41" i="3"/>
  <c r="K42" i="3"/>
  <c r="AJ42" i="3"/>
  <c r="CG42" i="3" s="1"/>
  <c r="CF42" i="3"/>
  <c r="CH42" i="3"/>
  <c r="CJ42" i="3"/>
  <c r="CL42" i="3" s="1"/>
  <c r="K43" i="3"/>
  <c r="AJ43" i="3"/>
  <c r="CG43" i="3" s="1"/>
  <c r="CF43" i="3"/>
  <c r="CH43" i="3"/>
  <c r="CJ43" i="3"/>
  <c r="CL43" i="3" s="1"/>
  <c r="CP43" i="3"/>
  <c r="K44" i="3"/>
  <c r="AJ44" i="3"/>
  <c r="CG44" i="3" s="1"/>
  <c r="CF44" i="3"/>
  <c r="CH44" i="3"/>
  <c r="CJ44" i="3"/>
  <c r="CL44" i="3" s="1"/>
  <c r="CP44" i="3"/>
  <c r="CQ44" i="3"/>
  <c r="CR44" i="3"/>
  <c r="K45" i="3"/>
  <c r="AJ45" i="3"/>
  <c r="CG45" i="3" s="1"/>
  <c r="CF45" i="3"/>
  <c r="CH45" i="3"/>
  <c r="CJ45" i="3"/>
  <c r="CL45" i="3" s="1"/>
  <c r="K46" i="3"/>
  <c r="AJ46" i="3"/>
  <c r="CG46" i="3" s="1"/>
  <c r="CF46" i="3"/>
  <c r="CH46" i="3"/>
  <c r="CJ46" i="3"/>
  <c r="CL46" i="3" s="1"/>
  <c r="CP46" i="3"/>
  <c r="CQ46" i="3"/>
  <c r="K47" i="3"/>
  <c r="AJ47" i="3"/>
  <c r="CG47" i="3" s="1"/>
  <c r="CF47" i="3"/>
  <c r="CH47" i="3"/>
  <c r="CJ47" i="3"/>
  <c r="CL47" i="3" s="1"/>
  <c r="CP47" i="3"/>
  <c r="K48" i="3"/>
  <c r="AJ48" i="3"/>
  <c r="CG48" i="3" s="1"/>
  <c r="CF48" i="3"/>
  <c r="CH48" i="3"/>
  <c r="CJ48" i="3"/>
  <c r="CL48" i="3"/>
  <c r="K49" i="3"/>
  <c r="AJ49" i="3"/>
  <c r="CG49" i="3" s="1"/>
  <c r="CF49" i="3"/>
  <c r="CH49" i="3"/>
  <c r="CJ49" i="3"/>
  <c r="CL49" i="3"/>
  <c r="K50" i="3"/>
  <c r="AJ50" i="3"/>
  <c r="CG50" i="3" s="1"/>
  <c r="CF50" i="3"/>
  <c r="CH50" i="3"/>
  <c r="CJ50" i="3"/>
  <c r="CL50" i="3" s="1"/>
  <c r="K51" i="3"/>
  <c r="AJ51" i="3"/>
  <c r="CG51" i="3" s="1"/>
  <c r="CF51" i="3"/>
  <c r="CH51" i="3"/>
  <c r="CJ51" i="3"/>
  <c r="CL51" i="3" s="1"/>
  <c r="K52" i="3"/>
  <c r="AJ52" i="3"/>
  <c r="CG52" i="3" s="1"/>
  <c r="CF52" i="3"/>
  <c r="CH52" i="3"/>
  <c r="CJ52" i="3"/>
  <c r="CL52" i="3" s="1"/>
  <c r="K53" i="3"/>
  <c r="AJ53" i="3"/>
  <c r="CG53" i="3" s="1"/>
  <c r="CF53" i="3"/>
  <c r="CH53" i="3"/>
  <c r="CJ53" i="3"/>
  <c r="CL53" i="3"/>
  <c r="K54" i="3"/>
  <c r="AJ54" i="3"/>
  <c r="CG54" i="3" s="1"/>
  <c r="CF54" i="3"/>
  <c r="CH54" i="3"/>
  <c r="CJ54" i="3"/>
  <c r="CL54" i="3"/>
  <c r="K55" i="3"/>
  <c r="AJ55" i="3"/>
  <c r="K56" i="3"/>
  <c r="AJ56" i="3"/>
  <c r="CF56" i="3"/>
  <c r="CG56" i="3"/>
  <c r="CH56" i="3"/>
  <c r="CJ56" i="3"/>
  <c r="CL56" i="3" s="1"/>
  <c r="K57" i="3"/>
  <c r="AJ57" i="3"/>
  <c r="CF57" i="3"/>
  <c r="CG57" i="3"/>
  <c r="CH57" i="3"/>
  <c r="CJ57" i="3"/>
  <c r="CL57" i="3" s="1"/>
  <c r="K58" i="3"/>
  <c r="AJ58" i="3"/>
  <c r="CF58" i="3"/>
  <c r="CG58" i="3"/>
  <c r="CH58" i="3"/>
  <c r="CJ58" i="3"/>
  <c r="CL58" i="3"/>
  <c r="CP58" i="3"/>
  <c r="CQ58" i="3"/>
  <c r="K59" i="3"/>
  <c r="CI59" i="3" s="1"/>
  <c r="AJ59" i="3"/>
  <c r="CG59" i="3" s="1"/>
  <c r="CF59" i="3"/>
  <c r="CH59" i="3"/>
  <c r="CJ59" i="3"/>
  <c r="CL59" i="3" s="1"/>
  <c r="K60" i="3"/>
  <c r="AJ60" i="3"/>
  <c r="CG60" i="3" s="1"/>
  <c r="CF60" i="3"/>
  <c r="CH60" i="3"/>
  <c r="CJ60" i="3"/>
  <c r="CL60" i="3" s="1"/>
  <c r="CK60" i="3"/>
  <c r="CP60" i="3"/>
  <c r="K61" i="3"/>
  <c r="AJ61" i="3"/>
  <c r="CG61" i="3" s="1"/>
  <c r="CF61" i="3"/>
  <c r="CH61" i="3"/>
  <c r="CJ61" i="3"/>
  <c r="CL61" i="3" s="1"/>
  <c r="K62" i="3"/>
  <c r="AJ62" i="3"/>
  <c r="CF62" i="3"/>
  <c r="CG62" i="3"/>
  <c r="CH62" i="3"/>
  <c r="CJ62" i="3"/>
  <c r="CL62" i="3" s="1"/>
  <c r="CP62" i="3"/>
  <c r="CQ62" i="3"/>
  <c r="CR62" i="3"/>
  <c r="K63" i="3"/>
  <c r="AJ63" i="3"/>
  <c r="CG63" i="3" s="1"/>
  <c r="CF63" i="3"/>
  <c r="CH63" i="3"/>
  <c r="CJ63" i="3"/>
  <c r="CL63" i="3"/>
  <c r="K64" i="3"/>
  <c r="AJ64" i="3"/>
  <c r="CG64" i="3" s="1"/>
  <c r="CF64" i="3"/>
  <c r="CH64" i="3"/>
  <c r="CJ64" i="3"/>
  <c r="CL64" i="3" s="1"/>
  <c r="CK64" i="3"/>
  <c r="CP64" i="3"/>
  <c r="K65" i="3"/>
  <c r="AJ65" i="3"/>
  <c r="CF65" i="3"/>
  <c r="CG65" i="3"/>
  <c r="CH65" i="3"/>
  <c r="CJ65" i="3"/>
  <c r="CL65" i="3" s="1"/>
  <c r="CP65" i="3"/>
  <c r="K66" i="3"/>
  <c r="AJ66" i="3"/>
  <c r="CG66" i="3" s="1"/>
  <c r="CF66" i="3"/>
  <c r="CH66" i="3"/>
  <c r="CJ66" i="3"/>
  <c r="CL66" i="3" s="1"/>
  <c r="CP66" i="3"/>
  <c r="K67" i="3"/>
  <c r="AJ67" i="3"/>
  <c r="CG67" i="3" s="1"/>
  <c r="CF67" i="3"/>
  <c r="CH67" i="3"/>
  <c r="CJ67" i="3"/>
  <c r="CL67" i="3" s="1"/>
  <c r="K68" i="3"/>
  <c r="AJ68" i="3"/>
  <c r="K69" i="3"/>
  <c r="AJ69" i="3"/>
  <c r="K70" i="3"/>
  <c r="AJ70" i="3"/>
  <c r="K71" i="3"/>
  <c r="AJ71" i="3"/>
  <c r="K72" i="3"/>
  <c r="AJ72" i="3"/>
  <c r="CG72" i="3" s="1"/>
  <c r="CF72" i="3"/>
  <c r="CH72" i="3"/>
  <c r="CJ72" i="3"/>
  <c r="CL72" i="3"/>
  <c r="K73" i="3"/>
  <c r="AJ73" i="3"/>
  <c r="CG73" i="3" s="1"/>
  <c r="CF73" i="3"/>
  <c r="CH73" i="3"/>
  <c r="CJ73" i="3"/>
  <c r="CL73" i="3"/>
  <c r="K74" i="3"/>
  <c r="AJ74" i="3"/>
  <c r="CG74" i="3" s="1"/>
  <c r="CF74" i="3"/>
  <c r="CH74" i="3"/>
  <c r="CJ74" i="3"/>
  <c r="CL74" i="3"/>
  <c r="K75" i="3"/>
  <c r="AJ75" i="3"/>
  <c r="CG75" i="3" s="1"/>
  <c r="CF75" i="3"/>
  <c r="CH75" i="3"/>
  <c r="CJ75" i="3"/>
  <c r="CL75" i="3" s="1"/>
  <c r="K76" i="3"/>
  <c r="AJ76" i="3"/>
  <c r="CG76" i="3" s="1"/>
  <c r="CF76" i="3"/>
  <c r="CH76" i="3"/>
  <c r="CJ76" i="3"/>
  <c r="CL76" i="3"/>
  <c r="K77" i="3"/>
  <c r="AJ77" i="3"/>
  <c r="K78" i="3"/>
  <c r="AJ78" i="3"/>
  <c r="K79" i="3"/>
  <c r="AJ79" i="3"/>
  <c r="CF79" i="3"/>
  <c r="CG79" i="3"/>
  <c r="CH79" i="3"/>
  <c r="CJ79" i="3"/>
  <c r="CL79" i="3" s="1"/>
  <c r="K80" i="3"/>
  <c r="AJ80" i="3"/>
  <c r="CF80" i="3"/>
  <c r="CG80" i="3"/>
  <c r="CH80" i="3"/>
  <c r="CJ80" i="3"/>
  <c r="CL80" i="3"/>
  <c r="K81" i="3"/>
  <c r="AJ81" i="3"/>
  <c r="K82" i="3"/>
  <c r="AJ82" i="3"/>
  <c r="K83" i="3"/>
  <c r="AJ83" i="3"/>
  <c r="CF83" i="3"/>
  <c r="CG83" i="3"/>
  <c r="CH83" i="3"/>
  <c r="CJ83" i="3"/>
  <c r="CL83" i="3" s="1"/>
  <c r="K84" i="3"/>
  <c r="AJ84" i="3"/>
  <c r="CF84" i="3"/>
  <c r="CG84" i="3"/>
  <c r="CH84" i="3"/>
  <c r="CJ84" i="3"/>
  <c r="CL84" i="3" s="1"/>
  <c r="K85" i="3"/>
  <c r="AJ85" i="3"/>
  <c r="CG85" i="3" s="1"/>
  <c r="CF85" i="3"/>
  <c r="CH85" i="3"/>
  <c r="CJ85" i="3"/>
  <c r="CL85" i="3" s="1"/>
  <c r="K86" i="3"/>
  <c r="AJ86" i="3"/>
  <c r="K87" i="3"/>
  <c r="AJ87" i="3"/>
  <c r="CG87" i="3" s="1"/>
  <c r="CF87" i="3"/>
  <c r="CH87" i="3"/>
  <c r="CJ87" i="3"/>
  <c r="CL87" i="3" s="1"/>
  <c r="K88" i="3"/>
  <c r="AJ88" i="3"/>
  <c r="K89" i="3"/>
  <c r="AJ89" i="3"/>
  <c r="K90" i="3"/>
  <c r="AJ90" i="3"/>
  <c r="CF90" i="3"/>
  <c r="CG90" i="3"/>
  <c r="CH90" i="3"/>
  <c r="CJ90" i="3"/>
  <c r="CL90" i="3" s="1"/>
  <c r="K91" i="3"/>
  <c r="AJ91" i="3"/>
  <c r="CG91" i="3" s="1"/>
  <c r="CF91" i="3"/>
  <c r="CH91" i="3"/>
  <c r="CJ91" i="3"/>
  <c r="CL91" i="3" s="1"/>
  <c r="K92" i="3"/>
  <c r="AJ92" i="3"/>
  <c r="CG92" i="3" s="1"/>
  <c r="CF92" i="3"/>
  <c r="CH92" i="3"/>
  <c r="CJ92" i="3"/>
  <c r="CL92" i="3" s="1"/>
  <c r="K93" i="3"/>
  <c r="AJ93" i="3"/>
  <c r="K94" i="3"/>
  <c r="AJ94" i="3"/>
  <c r="K95" i="3"/>
  <c r="AJ95" i="3"/>
  <c r="CG95" i="3" s="1"/>
  <c r="CF95" i="3"/>
  <c r="CH95" i="3"/>
  <c r="CJ95" i="3"/>
  <c r="CL95" i="3" s="1"/>
  <c r="K96" i="3"/>
  <c r="AJ96" i="3"/>
  <c r="CG96" i="3" s="1"/>
  <c r="CF96" i="3"/>
  <c r="CH96" i="3"/>
  <c r="CJ96" i="3"/>
  <c r="CL96" i="3" s="1"/>
  <c r="K97" i="3"/>
  <c r="AJ97" i="3"/>
  <c r="K98" i="3"/>
  <c r="K99" i="3"/>
  <c r="K100" i="3"/>
  <c r="K101" i="3"/>
  <c r="K102" i="3"/>
  <c r="K103" i="3"/>
  <c r="K104" i="3"/>
  <c r="K105" i="3"/>
  <c r="K106" i="3"/>
  <c r="K107" i="3"/>
  <c r="K108" i="3"/>
  <c r="K109" i="3"/>
  <c r="CF109" i="3"/>
  <c r="CG109" i="3"/>
  <c r="CH109" i="3"/>
  <c r="CJ109" i="3"/>
  <c r="CL109" i="3"/>
  <c r="K110" i="3"/>
  <c r="CF110" i="3"/>
  <c r="CG110" i="3"/>
  <c r="CH110" i="3"/>
  <c r="CJ110" i="3"/>
  <c r="CL110" i="3"/>
  <c r="K111" i="3"/>
  <c r="CF111" i="3"/>
  <c r="CG111" i="3"/>
  <c r="CH111" i="3"/>
  <c r="CJ111" i="3"/>
  <c r="CL111" i="3"/>
  <c r="K112" i="3"/>
  <c r="CF112" i="3"/>
  <c r="CG112" i="3"/>
  <c r="CH112" i="3"/>
  <c r="CJ112" i="3"/>
  <c r="CL112" i="3"/>
  <c r="K113" i="3"/>
  <c r="CF113" i="3"/>
  <c r="CG113" i="3"/>
  <c r="CH113" i="3"/>
  <c r="CJ113" i="3"/>
  <c r="CL113" i="3"/>
  <c r="K114" i="3"/>
  <c r="CF114" i="3"/>
  <c r="CG114" i="3"/>
  <c r="CH114" i="3"/>
  <c r="CJ114" i="3"/>
  <c r="CL114" i="3"/>
  <c r="K115" i="3"/>
  <c r="CF115" i="3"/>
  <c r="CG115" i="3"/>
  <c r="CH115" i="3"/>
  <c r="CJ115" i="3"/>
  <c r="CL115" i="3"/>
  <c r="K116" i="3"/>
  <c r="CF116" i="3"/>
  <c r="CG116" i="3"/>
  <c r="CH116" i="3"/>
  <c r="CJ116" i="3"/>
  <c r="CL116" i="3"/>
  <c r="K117" i="3"/>
  <c r="CF117" i="3"/>
  <c r="CG117" i="3"/>
  <c r="CH117" i="3"/>
  <c r="CJ117" i="3"/>
  <c r="CL117" i="3"/>
  <c r="K118" i="3"/>
  <c r="CF118" i="3"/>
  <c r="CG118" i="3"/>
  <c r="CH118" i="3"/>
  <c r="CJ118" i="3"/>
  <c r="CL118" i="3"/>
  <c r="K119" i="3"/>
  <c r="K120" i="3"/>
  <c r="K121" i="3"/>
  <c r="K122" i="3"/>
  <c r="K123" i="3"/>
  <c r="K124" i="3"/>
  <c r="CF124" i="3"/>
  <c r="CG124" i="3"/>
  <c r="CH124" i="3"/>
  <c r="CJ124" i="3"/>
  <c r="CL124" i="3" s="1"/>
  <c r="K125" i="3"/>
  <c r="CF125" i="3"/>
  <c r="CG125" i="3"/>
  <c r="CH125" i="3"/>
  <c r="CJ125" i="3"/>
  <c r="CL125" i="3" s="1"/>
  <c r="K126" i="3"/>
  <c r="CF126" i="3"/>
  <c r="CG126" i="3"/>
  <c r="CH126" i="3"/>
  <c r="CJ126" i="3"/>
  <c r="CL126" i="3" s="1"/>
  <c r="K127" i="3"/>
  <c r="K128" i="3"/>
  <c r="K129" i="3"/>
  <c r="CF129" i="3"/>
  <c r="CG129" i="3"/>
  <c r="CH129" i="3"/>
  <c r="CJ129" i="3"/>
  <c r="CL129" i="3"/>
  <c r="K130" i="3"/>
  <c r="K131" i="3"/>
  <c r="CF131" i="3"/>
  <c r="CG131" i="3"/>
  <c r="CH131" i="3"/>
  <c r="CJ131" i="3"/>
  <c r="CL131" i="3" s="1"/>
  <c r="K132" i="3"/>
  <c r="CF132" i="3"/>
  <c r="CG132" i="3"/>
  <c r="CH132" i="3"/>
  <c r="CJ132" i="3"/>
  <c r="CL132" i="3" s="1"/>
  <c r="K133" i="3"/>
  <c r="CF133" i="3"/>
  <c r="CG133" i="3"/>
  <c r="CH133" i="3"/>
  <c r="CJ133" i="3"/>
  <c r="CL133" i="3" s="1"/>
  <c r="K134" i="3"/>
  <c r="K135" i="3"/>
  <c r="K136" i="3"/>
  <c r="CF136" i="3"/>
  <c r="CG136" i="3"/>
  <c r="CH136" i="3"/>
  <c r="CJ136" i="3"/>
  <c r="CL136" i="3" s="1"/>
  <c r="K137" i="3"/>
  <c r="K138" i="3"/>
  <c r="K139" i="3"/>
  <c r="K140" i="3"/>
  <c r="K141" i="3"/>
  <c r="CF141" i="3"/>
  <c r="CG141" i="3"/>
  <c r="CH141" i="3"/>
  <c r="CJ141" i="3"/>
  <c r="CL141" i="3"/>
  <c r="K142" i="3"/>
  <c r="CF142" i="3"/>
  <c r="CG142" i="3"/>
  <c r="CH142" i="3"/>
  <c r="CJ142" i="3"/>
  <c r="CL142" i="3"/>
  <c r="K143" i="3"/>
  <c r="AJ143" i="3"/>
  <c r="CF143" i="3"/>
  <c r="CG143" i="3"/>
  <c r="CH143" i="3"/>
  <c r="CJ143" i="3"/>
  <c r="CL143" i="3" s="1"/>
  <c r="K144" i="3"/>
  <c r="CF144" i="3"/>
  <c r="CG144" i="3"/>
  <c r="CH144" i="3"/>
  <c r="CJ144" i="3"/>
  <c r="CL144" i="3" s="1"/>
  <c r="K145" i="3"/>
  <c r="CJ145" i="3"/>
  <c r="CL145" i="3" s="1"/>
  <c r="K146" i="3"/>
  <c r="CF146" i="3"/>
  <c r="CG146" i="3"/>
  <c r="CH146" i="3"/>
  <c r="CJ146" i="3"/>
  <c r="CL146" i="3" s="1"/>
  <c r="K147" i="3"/>
  <c r="CF147" i="3"/>
  <c r="CG147" i="3"/>
  <c r="CH147" i="3"/>
  <c r="CJ147" i="3"/>
  <c r="CL147" i="3" s="1"/>
  <c r="K148" i="3"/>
  <c r="CL148" i="3"/>
  <c r="K149" i="3"/>
  <c r="CL149" i="3"/>
  <c r="K150" i="3"/>
  <c r="CL150" i="3"/>
  <c r="K151" i="3"/>
  <c r="CF151" i="3"/>
  <c r="CG151" i="3"/>
  <c r="CH151" i="3"/>
  <c r="CJ151" i="3"/>
  <c r="CL151" i="3" s="1"/>
  <c r="K152" i="3"/>
  <c r="CH152" i="3"/>
  <c r="CL152" i="3"/>
  <c r="K153" i="3"/>
  <c r="CL153" i="3"/>
  <c r="K154" i="3"/>
  <c r="CL154" i="3"/>
  <c r="K155" i="3"/>
  <c r="CL155" i="3"/>
  <c r="K156" i="3"/>
  <c r="AJ156" i="3"/>
  <c r="AW156" i="3"/>
  <c r="BJ156" i="3"/>
  <c r="BW156" i="3"/>
  <c r="CF156" i="3"/>
  <c r="CH156" i="3"/>
  <c r="CJ156" i="3"/>
  <c r="CL156" i="3" s="1"/>
  <c r="K157" i="3"/>
  <c r="CL157" i="3"/>
  <c r="K158" i="3"/>
  <c r="CL158" i="3"/>
  <c r="K159" i="3"/>
  <c r="CL159" i="3"/>
  <c r="K160" i="3"/>
  <c r="CL160" i="3"/>
  <c r="K161" i="3"/>
  <c r="CL161" i="3"/>
  <c r="K162" i="3"/>
  <c r="CL162" i="3"/>
  <c r="K163" i="3"/>
  <c r="CL163" i="3"/>
  <c r="K164" i="3"/>
  <c r="CL164" i="3"/>
  <c r="K165" i="3"/>
  <c r="CL165" i="3"/>
  <c r="K166" i="3"/>
  <c r="CL166" i="3"/>
  <c r="K167" i="3"/>
  <c r="CL167" i="3"/>
  <c r="K168" i="3"/>
  <c r="CL168" i="3"/>
  <c r="K169" i="3"/>
  <c r="CL169" i="3"/>
  <c r="K170" i="3"/>
  <c r="CL170" i="3"/>
  <c r="K171" i="3"/>
  <c r="K172" i="3"/>
  <c r="K173" i="3"/>
  <c r="K174" i="3"/>
  <c r="K175" i="3"/>
  <c r="K176" i="3"/>
  <c r="K177" i="3"/>
  <c r="K178" i="3"/>
  <c r="K179" i="3"/>
  <c r="AJ179" i="3"/>
  <c r="AW179" i="3"/>
  <c r="BJ179" i="3"/>
  <c r="BW179" i="3"/>
  <c r="CF179" i="3"/>
  <c r="CH179" i="3"/>
  <c r="CJ179" i="3"/>
  <c r="CL179" i="3"/>
  <c r="K180" i="3"/>
  <c r="CF180" i="3"/>
  <c r="CG180" i="3"/>
  <c r="CH180" i="3"/>
  <c r="CJ180" i="3"/>
  <c r="CL180" i="3"/>
  <c r="K181" i="3"/>
  <c r="K182" i="3"/>
  <c r="K183" i="3"/>
  <c r="K184" i="3"/>
  <c r="K185" i="3"/>
  <c r="K186" i="3"/>
  <c r="K187" i="3"/>
  <c r="K188" i="3"/>
  <c r="K189" i="3"/>
  <c r="CF189" i="3"/>
  <c r="CG189" i="3"/>
  <c r="CH189" i="3"/>
  <c r="CJ189" i="3"/>
  <c r="CL189" i="3" s="1"/>
  <c r="K190" i="3"/>
  <c r="K191" i="3"/>
  <c r="K192" i="3"/>
  <c r="K193" i="3"/>
  <c r="K194" i="3"/>
  <c r="K195" i="3"/>
  <c r="CI44" i="3" l="1"/>
  <c r="CG38" i="3"/>
  <c r="CI75" i="3"/>
  <c r="CG179" i="3"/>
  <c r="CI28" i="3"/>
  <c r="CI33" i="3"/>
  <c r="CI36" i="3"/>
  <c r="CI29" i="3"/>
  <c r="CI179" i="3"/>
  <c r="CG156" i="3"/>
  <c r="CI74" i="3"/>
  <c r="CI46" i="3"/>
  <c r="CI156" i="3"/>
</calcChain>
</file>

<file path=xl/sharedStrings.xml><?xml version="1.0" encoding="utf-8"?>
<sst xmlns="http://schemas.openxmlformats.org/spreadsheetml/2006/main" count="3400" uniqueCount="1386">
  <si>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</si>
  <si>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</si>
  <si>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</si>
  <si>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</si>
  <si>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</si>
  <si>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</si>
  <si>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</si>
  <si>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</si>
  <si>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</si>
  <si>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</si>
  <si>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</si>
  <si>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</si>
  <si>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</si>
  <si>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</si>
  <si>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</si>
  <si>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</si>
  <si>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</si>
  <si>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</si>
  <si>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</si>
  <si>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</si>
  <si>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</si>
  <si>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</si>
  <si>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</si>
  <si>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</si>
  <si>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</si>
  <si>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</si>
  <si>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</si>
  <si>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</si>
  <si>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</si>
  <si>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</si>
  <si>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</si>
  <si>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</si>
  <si>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</si>
  <si>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</si>
  <si>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</si>
  <si>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</si>
  <si>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</si>
  <si>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</si>
  <si>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</si>
  <si>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</si>
  <si>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</si>
  <si>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</si>
  <si>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</si>
  <si>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</si>
  <si>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</si>
  <si>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</si>
  <si>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</si>
  <si>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</si>
  <si>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</si>
  <si>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</si>
  <si>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</si>
  <si>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</si>
  <si>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</si>
  <si>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</si>
  <si>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</si>
  <si>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</si>
  <si>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</si>
  <si>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</si>
  <si>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</si>
  <si>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</si>
  <si>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</si>
  <si>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</si>
  <si>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</si>
  <si>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</si>
  <si>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</si>
  <si>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</si>
  <si>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</si>
  <si>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</si>
  <si>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</si>
  <si>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</si>
  <si>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</si>
  <si>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</si>
  <si>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</si>
  <si>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</si>
  <si>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</si>
  <si>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</si>
  <si>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</si>
  <si>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</si>
  <si>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</si>
  <si>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</si>
  <si>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</si>
  <si>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</si>
  <si>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</si>
  <si>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</si>
  <si>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</si>
  <si>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</si>
  <si>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</si>
  <si>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</si>
  <si>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</si>
  <si>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</si>
  <si>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</si>
  <si>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</si>
  <si>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</si>
  <si>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</si>
  <si>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</si>
  <si>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</si>
  <si>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</si>
  <si>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</si>
  <si>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</si>
  <si>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</si>
  <si>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</si>
  <si>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</si>
  <si>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</si>
  <si>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</si>
  <si>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2201010701 MATERIAL MEDICO QUIRURGICO</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</si>
  <si>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</si>
  <si>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</si>
  <si>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</si>
  <si>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</si>
  <si>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</si>
  <si>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</si>
  <si>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</si>
  <si>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</si>
  <si>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</si>
  <si>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</si>
  <si>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</si>
  <si>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</si>
  <si>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</si>
  <si>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</si>
  <si>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</si>
  <si>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</si>
  <si>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</si>
  <si>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</si>
  <si>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</si>
  <si>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</si>
  <si>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</si>
  <si>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</si>
  <si>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</si>
  <si>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</si>
  <si>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</si>
  <si>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</si>
  <si>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</si>
  <si>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</si>
  <si>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</si>
  <si>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</si>
  <si>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</si>
  <si>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</si>
  <si>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</si>
  <si>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</si>
  <si>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</si>
  <si>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</si>
  <si>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</si>
  <si>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</si>
  <si>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</si>
  <si>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</si>
  <si>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</si>
  <si>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</si>
  <si>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</si>
  <si>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</si>
  <si>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</si>
  <si>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</si>
  <si>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</si>
  <si>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</si>
  <si>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</si>
  <si>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</si>
  <si>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</si>
  <si>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</si>
  <si>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</si>
  <si>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</si>
  <si>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</si>
  <si>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</si>
  <si>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</si>
  <si>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</si>
  <si>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</si>
  <si>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</si>
  <si>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</si>
  <si>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</si>
  <si>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</si>
  <si>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</si>
  <si>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</si>
  <si>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SUMINISTRO DE PRODUCTOS FARMACÉUTICOS (MEDICO QUIRURGICOS) REQUERIDOS POR LOS DIFERENTES SERVICIOS MEDICO ASISTEN  CIALES EN EL HOSPITAL REGIONAL DE SOGAMOSO E.S.E. PARA GARANTIZAR LA PRESTACIÓN DE SERVICIOS DE SALUD DE MANERA EFECTIVA, OPORTUNA.</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</si>
  <si>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</si>
  <si>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</si>
  <si>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</si>
  <si>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</si>
  <si>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</si>
  <si>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</si>
  <si>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</si>
  <si>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</si>
  <si>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</si>
  <si>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</si>
  <si>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</si>
  <si>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</si>
  <si>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</si>
  <si>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</si>
  <si>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</si>
  <si>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</si>
  <si>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Prestación de Servicios Mantenimiento</t>
  </si>
  <si>
    <t>Calle 7 N° 20 – 18, Telefono 3125735907 de Sogamoso, correo electrónico mariano-rod@hotmail.es</t>
  </si>
  <si>
    <t>21020298 Otras Adquisiciones de Servicios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</si>
  <si>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</si>
  <si>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</si>
  <si>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</si>
  <si>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</si>
  <si>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</si>
  <si>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</si>
  <si>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</si>
  <si>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</si>
  <si>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</si>
  <si>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</si>
  <si>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</si>
  <si>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</si>
  <si>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</si>
  <si>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</si>
  <si>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</si>
  <si>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</si>
  <si>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</si>
  <si>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</si>
  <si>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</si>
  <si>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</si>
  <si>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</si>
  <si>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</si>
  <si>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</si>
  <si>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</si>
  <si>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</si>
  <si>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</si>
  <si>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</si>
  <si>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</si>
  <si>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Suministro e instalación</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</si>
  <si>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</si>
  <si>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</si>
  <si>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</si>
  <si>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</si>
  <si>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</si>
  <si>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</si>
  <si>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</si>
  <si>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</si>
  <si>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</si>
  <si>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</si>
  <si>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</si>
  <si>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</si>
  <si>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</si>
  <si>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</si>
  <si>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</si>
  <si>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</si>
  <si>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</si>
  <si>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</si>
  <si>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</si>
  <si>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</si>
  <si>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</si>
  <si>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</si>
  <si>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</si>
  <si>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</si>
  <si>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</si>
  <si>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</si>
  <si>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</si>
  <si>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</si>
  <si>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</si>
  <si>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</si>
  <si>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</si>
  <si>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</si>
  <si>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</si>
  <si>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</si>
  <si>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</si>
  <si>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</si>
  <si>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</si>
  <si>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</si>
  <si>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</si>
  <si>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</si>
  <si>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</si>
  <si>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</si>
  <si>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</si>
  <si>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</si>
  <si>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</si>
  <si>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</si>
  <si>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</si>
  <si>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</si>
  <si>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</si>
  <si>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</si>
  <si>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</si>
  <si>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</si>
  <si>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</si>
  <si>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</si>
  <si>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</si>
  <si>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</si>
  <si>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</si>
  <si>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</si>
  <si>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</si>
  <si>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</si>
  <si>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</si>
  <si>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</si>
  <si>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</si>
  <si>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</si>
  <si>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</si>
  <si>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</si>
  <si>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</si>
  <si>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</si>
  <si>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</si>
  <si>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</si>
  <si>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</si>
  <si>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 xml:space="preserve">             </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</si>
  <si>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</si>
  <si>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</si>
  <si>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</si>
  <si>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</si>
  <si>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</si>
  <si>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</si>
  <si>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</si>
  <si>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</si>
  <si>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</si>
  <si>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</si>
  <si>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</si>
  <si>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</si>
  <si>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</si>
  <si>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</si>
  <si>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</si>
  <si>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</si>
  <si>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</si>
  <si>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</si>
  <si>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</si>
  <si>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</si>
  <si>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</si>
  <si>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</si>
  <si>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22010198 Otras Compras de Bienes para la Venta</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</si>
  <si>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</si>
  <si>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</si>
  <si>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</si>
  <si>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</si>
  <si>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</si>
  <si>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</si>
  <si>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</si>
  <si>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</si>
  <si>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</si>
  <si>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</si>
  <si>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</si>
  <si>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</si>
  <si>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</si>
  <si>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</si>
  <si>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</si>
  <si>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</si>
  <si>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</si>
  <si>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</si>
  <si>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</si>
  <si>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</si>
  <si>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</si>
  <si>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</si>
  <si>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</si>
  <si>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</si>
  <si>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</si>
  <si>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</si>
  <si>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</si>
  <si>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</si>
  <si>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</si>
  <si>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</si>
  <si>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</si>
  <si>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</si>
  <si>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</si>
  <si>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</si>
  <si>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</si>
  <si>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</si>
  <si>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</si>
  <si>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011 DE 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</si>
  <si>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</si>
  <si>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</si>
  <si>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</si>
  <si>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</si>
  <si>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</si>
  <si>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</si>
  <si>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</si>
  <si>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</si>
  <si>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</si>
  <si>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</si>
  <si>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</si>
  <si>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</si>
  <si>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</si>
  <si>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</si>
  <si>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</si>
  <si>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</si>
  <si>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</si>
  <si>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2020/03726</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</si>
  <si>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</si>
  <si>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</si>
  <si>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</si>
  <si>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21010203 HONORARIOS
PROFESIONALES</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</si>
  <si>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</si>
  <si>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</si>
  <si>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</si>
  <si>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</si>
  <si>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</si>
  <si>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</si>
  <si>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2020/03727</t>
  </si>
  <si>
    <t>Coordinador Mantenimiento</t>
  </si>
  <si>
    <t xml:space="preserve">REINALDO CARDENAS </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</si>
  <si>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</si>
  <si>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</si>
  <si>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</si>
  <si>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</si>
  <si>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</si>
  <si>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</si>
  <si>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</si>
  <si>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</si>
  <si>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</si>
  <si>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</si>
  <si>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</si>
  <si>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</si>
  <si>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</si>
  <si>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</si>
  <si>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</si>
  <si>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</si>
  <si>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</si>
  <si>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</si>
  <si>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</si>
  <si>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</si>
  <si>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</si>
  <si>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</si>
  <si>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</si>
  <si>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</si>
  <si>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</si>
  <si>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</si>
  <si>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</si>
  <si>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</si>
  <si>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</si>
  <si>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</si>
  <si>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</si>
  <si>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</si>
  <si>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</si>
  <si>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</si>
  <si>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</si>
  <si>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</si>
  <si>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</si>
  <si>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</si>
  <si>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</si>
  <si>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</si>
  <si>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</si>
  <si>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</si>
  <si>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</si>
  <si>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</si>
  <si>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</si>
  <si>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</si>
  <si>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</si>
  <si>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</si>
  <si>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009 DE 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</si>
  <si>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</si>
  <si>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</si>
  <si>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</si>
  <si>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</si>
  <si>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</si>
  <si>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</si>
  <si>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</si>
  <si>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</si>
  <si>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</si>
  <si>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007 DE 2020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</si>
  <si>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</si>
  <si>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</si>
  <si>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</si>
  <si>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</si>
  <si>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</si>
  <si>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</si>
  <si>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</si>
  <si>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</si>
  <si>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</si>
  <si>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</si>
  <si>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</si>
  <si>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</si>
  <si>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</si>
  <si>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</si>
  <si>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</si>
  <si>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</si>
  <si>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</si>
  <si>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</si>
  <si>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</si>
  <si>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</si>
  <si>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</si>
  <si>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005/2020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</si>
  <si>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</si>
  <si>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</si>
  <si>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</si>
  <si>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003/2020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</si>
  <si>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</si>
  <si>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</si>
  <si>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</si>
  <si>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</si>
  <si>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</si>
  <si>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</si>
  <si>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</si>
  <si>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</si>
  <si>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001/2020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</si>
  <si>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</si>
  <si>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</si>
  <si>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</si>
  <si>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</si>
  <si>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</si>
  <si>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</si>
  <si>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</si>
  <si>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</si>
  <si>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</si>
  <si>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</si>
  <si>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</si>
  <si>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</si>
  <si>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</si>
  <si>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</si>
  <si>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</si>
  <si>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</si>
  <si>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</si>
  <si>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</si>
  <si>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</si>
  <si>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</si>
  <si>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</si>
  <si>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</si>
  <si>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2201010101Compra de Medicamentos</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</si>
  <si>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</si>
  <si>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</si>
  <si>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</si>
  <si>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</si>
  <si>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</si>
  <si>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</si>
  <si>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</si>
  <si>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</si>
  <si>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</si>
  <si>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</si>
  <si>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</si>
  <si>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</si>
  <si>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</si>
  <si>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</si>
  <si>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</si>
  <si>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</si>
  <si>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 xml:space="preserve">WILSON CANO </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</si>
  <si>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</si>
  <si>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</si>
  <si>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</si>
  <si>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</si>
  <si>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</si>
  <si>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</si>
  <si>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</si>
  <si>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</si>
  <si>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</si>
  <si>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</si>
  <si>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</si>
  <si>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</si>
  <si>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</si>
  <si>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</si>
  <si>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</si>
  <si>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</si>
  <si>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</si>
  <si>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2201010701 MATERIAL MEDICO QUIRÚRGICO</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</si>
  <si>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</si>
  <si>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</si>
  <si>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</si>
  <si>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</si>
  <si>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</si>
  <si>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</si>
  <si>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</si>
  <si>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</si>
  <si>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2201010101 Compra de Medicamentos</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</si>
  <si>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</si>
  <si>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</si>
  <si>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</si>
  <si>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</si>
  <si>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</si>
  <si>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</si>
  <si>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</si>
  <si>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</si>
  <si>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</si>
  <si>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</si>
  <si>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</si>
  <si>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</si>
  <si>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</si>
  <si>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</si>
  <si>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</si>
  <si>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</si>
  <si>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</si>
  <si>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</si>
  <si>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</si>
  <si>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</si>
  <si>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</si>
  <si>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</si>
  <si>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</si>
  <si>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</si>
  <si>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</si>
  <si>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</si>
  <si>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</si>
  <si>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</si>
  <si>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</si>
  <si>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</si>
  <si>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</si>
  <si>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</si>
  <si>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</si>
  <si>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</si>
  <si>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</si>
  <si>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</si>
  <si>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</si>
  <si>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</si>
  <si>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</si>
  <si>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</si>
  <si>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</si>
  <si>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</si>
  <si>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</si>
  <si>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</si>
  <si>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</si>
  <si>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</si>
  <si>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</si>
  <si>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</si>
  <si>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</si>
  <si>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</si>
  <si>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</si>
  <si>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</si>
  <si>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</si>
  <si>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</si>
  <si>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</si>
  <si>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</si>
  <si>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</si>
  <si>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</si>
  <si>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</si>
  <si>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</si>
  <si>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</si>
  <si>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 xml:space="preserve">21020221 ARRENDAMIENTO </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</si>
  <si>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</si>
  <si>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</si>
  <si>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</si>
  <si>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</si>
  <si>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</si>
  <si>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</si>
  <si>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</si>
  <si>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</si>
  <si>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</si>
  <si>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</si>
  <si>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</si>
  <si>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</si>
  <si>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</si>
  <si>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</si>
  <si>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</si>
  <si>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</si>
  <si>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</si>
  <si>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</si>
  <si>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</si>
  <si>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</si>
  <si>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</si>
  <si>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</si>
  <si>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</si>
  <si>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</si>
  <si>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</si>
  <si>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</si>
  <si>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</si>
  <si>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</si>
  <si>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</si>
  <si>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</si>
  <si>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</si>
  <si>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</si>
  <si>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</si>
  <si>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</si>
  <si>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</si>
  <si>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</si>
  <si>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</si>
  <si>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</si>
  <si>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</si>
  <si>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</si>
  <si>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</si>
  <si>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</si>
  <si>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</si>
  <si>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</si>
  <si>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</si>
  <si>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</si>
  <si>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</si>
  <si>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</si>
  <si>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</si>
  <si>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</si>
  <si>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</si>
  <si>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</si>
  <si>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</si>
  <si>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</si>
  <si>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</si>
  <si>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</si>
  <si>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</si>
  <si>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</si>
  <si>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</si>
  <si>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</si>
  <si>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</si>
  <si>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</si>
  <si>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</si>
  <si>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</si>
  <si>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</si>
  <si>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</si>
  <si>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</si>
  <si>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</si>
  <si>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</si>
  <si>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</si>
  <si>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</si>
  <si>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</si>
  <si>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</si>
  <si>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</si>
  <si>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</si>
  <si>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</si>
  <si>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</si>
  <si>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</si>
  <si>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</si>
  <si>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</si>
  <si>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</si>
  <si>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</si>
  <si>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</si>
  <si>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</si>
  <si>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</si>
  <si>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</si>
  <si>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</si>
  <si>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</si>
  <si>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</si>
  <si>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</si>
  <si>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</si>
  <si>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</si>
  <si>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</si>
  <si>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</si>
  <si>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</si>
  <si>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</si>
  <si>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</si>
  <si>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</si>
  <si>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</si>
  <si>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</si>
  <si>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</si>
  <si>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</si>
  <si>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</si>
  <si>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</si>
  <si>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</si>
  <si>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</si>
  <si>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</si>
  <si>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</si>
  <si>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</si>
  <si>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</si>
  <si>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</si>
  <si>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</si>
  <si>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</si>
  <si>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</si>
  <si>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</si>
  <si>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</si>
  <si>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</si>
  <si>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</si>
  <si>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</si>
  <si>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</si>
  <si>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</si>
  <si>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</si>
  <si>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</si>
  <si>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22010398 OTRAS   COMPRAS   DE SERVICIOS   PARA   LA   VENTA</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</si>
  <si>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</si>
  <si>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</si>
  <si>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</si>
  <si>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</si>
  <si>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</si>
  <si>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</si>
  <si>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</si>
  <si>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</si>
  <si>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</si>
  <si>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</si>
  <si>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</si>
  <si>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</si>
  <si>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</si>
  <si>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</si>
  <si>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</si>
  <si>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</si>
  <si>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</si>
  <si>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</si>
  <si>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</si>
  <si>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</si>
  <si>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</si>
  <si>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</si>
  <si>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</si>
  <si>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</si>
  <si>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</si>
  <si>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</si>
  <si>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</si>
  <si>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</si>
  <si>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</si>
  <si>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</si>
  <si>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</si>
  <si>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</si>
  <si>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</si>
  <si>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</si>
  <si>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</si>
  <si>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</si>
  <si>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</si>
  <si>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</si>
  <si>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</si>
  <si>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</si>
  <si>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</si>
  <si>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</si>
  <si>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</si>
  <si>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</si>
  <si>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</si>
  <si>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</si>
  <si>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</si>
  <si>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</si>
  <si>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</si>
  <si>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</si>
  <si>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</si>
  <si>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</si>
  <si>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</si>
  <si>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</si>
  <si>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</si>
  <si>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</si>
  <si>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</si>
  <si>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</si>
  <si>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</si>
  <si>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</si>
  <si>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</si>
  <si>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</si>
  <si>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</si>
  <si>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</si>
  <si>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</si>
  <si>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</si>
  <si>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</si>
  <si>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</si>
  <si>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</si>
  <si>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</si>
  <si>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</si>
  <si>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</si>
  <si>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</si>
  <si>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</si>
  <si>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</si>
  <si>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</si>
  <si>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</si>
  <si>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</si>
  <si>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</si>
  <si>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</si>
  <si>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</si>
  <si>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</si>
  <si>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</si>
  <si>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</si>
  <si>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</si>
  <si>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</si>
  <si>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</si>
  <si>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</si>
  <si>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</si>
  <si>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</si>
  <si>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</si>
  <si>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</si>
  <si>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</si>
  <si>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</si>
  <si>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</si>
  <si>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</si>
  <si>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</si>
  <si>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</si>
  <si>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</si>
  <si>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</si>
  <si>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</si>
  <si>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</si>
  <si>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</si>
  <si>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</si>
  <si>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</si>
  <si>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</si>
  <si>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</si>
  <si>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</si>
  <si>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</si>
  <si>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</si>
  <si>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</si>
  <si>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</si>
  <si>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</si>
  <si>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</si>
  <si>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</si>
  <si>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</si>
  <si>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</si>
  <si>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</si>
  <si>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</si>
  <si>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</si>
  <si>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</si>
  <si>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</si>
  <si>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</si>
  <si>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</si>
  <si>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</si>
  <si>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</si>
  <si>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</si>
  <si>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</si>
  <si>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</si>
  <si>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</si>
  <si>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</si>
  <si>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</si>
  <si>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</si>
  <si>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</si>
  <si>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</si>
  <si>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</si>
  <si>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</si>
  <si>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</si>
  <si>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</si>
  <si>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</si>
  <si>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</si>
  <si>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</si>
  <si>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</si>
  <si>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</si>
  <si>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</si>
  <si>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</si>
  <si>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</si>
  <si>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</si>
  <si>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</si>
  <si>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</si>
  <si>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</si>
  <si>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</si>
  <si>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</si>
  <si>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</si>
  <si>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</si>
  <si>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</si>
  <si>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</si>
  <si>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</si>
  <si>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</si>
  <si>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</si>
  <si>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</si>
  <si>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DEL 25 DE FEBRERO AL 30 DE SEPTIEMBRE DE 2020, Y/O HASTA AGOTAR EL PRESUPUESTO DEL CONTRATO, LO QUE OCURRA PRIMERO.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</si>
  <si>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</si>
  <si>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</si>
  <si>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</si>
  <si>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</si>
  <si>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</si>
  <si>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</si>
  <si>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</si>
  <si>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</si>
  <si>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</si>
  <si>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</si>
  <si>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</si>
  <si>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</si>
  <si>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</si>
  <si>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</si>
  <si>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</si>
  <si>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</si>
  <si>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</si>
  <si>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</si>
  <si>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</si>
  <si>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</si>
  <si>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</si>
  <si>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</si>
  <si>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</si>
  <si>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</si>
  <si>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</si>
  <si>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</si>
  <si>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</si>
  <si>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</si>
  <si>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</si>
  <si>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</si>
  <si>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</si>
  <si>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</si>
  <si>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</si>
  <si>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</si>
  <si>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</si>
  <si>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</si>
  <si>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</si>
  <si>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</si>
  <si>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</si>
  <si>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</si>
  <si>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</si>
  <si>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</si>
  <si>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</si>
  <si>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</si>
  <si>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</si>
  <si>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</si>
  <si>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SOLICITUD A COTIZAR</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</si>
  <si>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</si>
  <si>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</si>
  <si>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</si>
  <si>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</si>
  <si>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</si>
  <si>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</si>
  <si>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</si>
  <si>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</si>
  <si>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</si>
  <si>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</si>
  <si>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</si>
  <si>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22010398 OTRAS OMPRAS DE SERVICIOS PARA LA VENTA</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</si>
  <si>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</si>
  <si>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</si>
  <si>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</si>
  <si>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</si>
  <si>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</si>
  <si>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</si>
  <si>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</si>
  <si>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</si>
  <si>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</si>
  <si>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</si>
  <si>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</si>
  <si>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</si>
  <si>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</si>
  <si>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</si>
  <si>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</si>
  <si>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</si>
  <si>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</si>
  <si>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</si>
  <si>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</si>
  <si>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</si>
  <si>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</si>
  <si>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</si>
  <si>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</si>
  <si>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</si>
  <si>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</si>
  <si>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</si>
  <si>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</si>
  <si>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</si>
  <si>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</si>
  <si>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</si>
  <si>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</si>
  <si>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</si>
  <si>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</si>
  <si>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</si>
  <si>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</si>
  <si>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</si>
  <si>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</si>
  <si>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</si>
  <si>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</si>
  <si>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</si>
  <si>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</si>
  <si>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</si>
  <si>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</si>
  <si>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</si>
  <si>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</si>
  <si>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</si>
  <si>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</si>
  <si>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</si>
  <si>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</si>
  <si>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</si>
  <si>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</si>
  <si>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</si>
  <si>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</si>
  <si>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</si>
  <si>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</si>
  <si>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</si>
  <si>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</si>
  <si>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</si>
  <si>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</si>
  <si>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</si>
  <si>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</si>
  <si>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</si>
  <si>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</si>
  <si>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</si>
  <si>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</si>
  <si>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</si>
  <si>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</si>
  <si>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</si>
  <si>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</si>
  <si>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</si>
  <si>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</si>
  <si>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</si>
  <si>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</si>
  <si>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</si>
  <si>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</si>
  <si>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</si>
  <si>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</si>
  <si>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</si>
  <si>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</si>
  <si>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</si>
  <si>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</si>
  <si>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</si>
  <si>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</si>
  <si>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</si>
  <si>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</si>
  <si>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</si>
  <si>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</si>
  <si>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</si>
  <si>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</si>
  <si>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</si>
  <si>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</si>
  <si>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</si>
  <si>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</si>
  <si>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</si>
  <si>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</si>
  <si>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</si>
  <si>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</si>
  <si>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</si>
  <si>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</si>
  <si>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</si>
  <si>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</si>
  <si>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</si>
  <si>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</si>
  <si>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</si>
  <si>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</si>
  <si>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</si>
  <si>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</si>
  <si>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</si>
  <si>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</si>
  <si>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</si>
  <si>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</si>
  <si>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</si>
  <si>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 xml:space="preserve">21010209 REMUNERACION SERVICIOS TECNICOS </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</si>
  <si>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</si>
  <si>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</si>
  <si>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</si>
  <si>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</si>
  <si>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</si>
  <si>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</si>
  <si>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21010203 HONORARIOS  PROFESIONALES</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</si>
  <si>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</si>
  <si>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</si>
  <si>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</si>
  <si>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</si>
  <si>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</si>
  <si>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21010203 Honorarios Profesionales</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</si>
  <si>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</si>
  <si>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</si>
  <si>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</si>
  <si>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</si>
  <si>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</si>
  <si>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</si>
  <si>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</si>
  <si>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</si>
  <si>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</si>
  <si>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</si>
  <si>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</si>
  <si>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</si>
  <si>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</si>
  <si>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</si>
  <si>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</si>
  <si>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</si>
  <si>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</si>
  <si>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</si>
  <si>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</si>
  <si>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</si>
  <si>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</si>
  <si>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</si>
  <si>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</si>
  <si>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</si>
  <si>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</si>
  <si>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</si>
  <si>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</si>
  <si>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</si>
  <si>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</si>
  <si>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</si>
  <si>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</si>
  <si>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</si>
  <si>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</si>
  <si>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</si>
  <si>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</si>
  <si>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</si>
  <si>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</si>
  <si>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</si>
  <si>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</si>
  <si>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</si>
  <si>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</si>
  <si>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</si>
  <si>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</si>
  <si>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 xml:space="preserve"> </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</si>
  <si>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</si>
  <si>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</si>
  <si>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</si>
  <si>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</si>
  <si>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</si>
  <si>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</si>
  <si>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</si>
  <si>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</si>
  <si>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</si>
  <si>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</si>
  <si>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</si>
  <si>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</si>
  <si>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</si>
  <si>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</si>
  <si>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CORREGIR</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</si>
  <si>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</si>
  <si>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</si>
  <si>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</si>
  <si>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</si>
  <si>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</si>
  <si>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</si>
  <si>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</si>
  <si>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</si>
  <si>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</si>
  <si>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</si>
  <si>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</si>
  <si>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</si>
  <si>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</si>
  <si>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</si>
  <si>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Lider proceso de farmacia</t>
  </si>
  <si>
    <t>LILIANA VIRGINIA PABON BUTRAGO</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</si>
  <si>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</si>
  <si>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</si>
  <si>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</si>
  <si>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</si>
  <si>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</si>
  <si>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</si>
  <si>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</si>
  <si>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</si>
  <si>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TUTORES</t>
  </si>
  <si>
    <t>OSTEOCOL S.A.S.</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</si>
  <si>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</si>
  <si>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</si>
  <si>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</si>
  <si>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</si>
  <si>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</si>
  <si>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</si>
  <si>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</si>
  <si>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</si>
  <si>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</si>
  <si>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</si>
  <si>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</si>
  <si>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</si>
  <si>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</si>
  <si>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</si>
  <si>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</si>
  <si>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</si>
  <si>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</si>
  <si>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</si>
  <si>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</si>
  <si>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</si>
  <si>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</si>
  <si>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</si>
  <si>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</si>
  <si>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</si>
  <si>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</si>
  <si>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</si>
  <si>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</si>
  <si>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</si>
  <si>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</si>
  <si>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</si>
  <si>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</si>
  <si>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</si>
  <si>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</si>
  <si>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</si>
  <si>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</si>
  <si>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</si>
  <si>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</si>
  <si>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</si>
  <si>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</si>
  <si>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</si>
  <si>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</si>
  <si>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</si>
  <si>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</si>
  <si>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</si>
  <si>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</si>
  <si>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</si>
  <si>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</si>
  <si>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</si>
  <si>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</si>
  <si>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</si>
  <si>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</si>
  <si>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</si>
  <si>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</si>
  <si>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</si>
  <si>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</si>
  <si>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</si>
  <si>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</si>
  <si>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</si>
  <si>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</si>
  <si>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</si>
  <si>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</si>
  <si>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</si>
  <si>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</si>
  <si>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</si>
  <si>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</si>
  <si>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</si>
  <si>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</si>
  <si>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</si>
  <si>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</si>
  <si>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</si>
  <si>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</si>
  <si>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</si>
  <si>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</si>
  <si>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</si>
  <si>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</si>
  <si>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</si>
  <si>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</si>
  <si>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</si>
  <si>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</si>
  <si>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</si>
  <si>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</si>
  <si>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</si>
  <si>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</si>
  <si>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</si>
  <si>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</si>
  <si>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</si>
  <si>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</si>
  <si>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</si>
  <si>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</si>
  <si>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</si>
  <si>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</si>
  <si>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</si>
  <si>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</si>
  <si>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</si>
  <si>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</si>
  <si>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</si>
  <si>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</si>
  <si>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</si>
  <si>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</si>
  <si>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</si>
  <si>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</si>
  <si>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</si>
  <si>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</si>
  <si>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</si>
  <si>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</si>
  <si>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</si>
  <si>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</si>
  <si>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</si>
  <si>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</si>
  <si>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</si>
  <si>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</si>
  <si>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</si>
  <si>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</si>
  <si>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</si>
  <si>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</si>
  <si>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</si>
  <si>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</si>
  <si>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</si>
  <si>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</si>
  <si>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</si>
  <si>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</si>
  <si>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</si>
  <si>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</si>
  <si>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</si>
  <si>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</si>
  <si>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</si>
  <si>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</si>
  <si>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</si>
  <si>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</si>
  <si>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</si>
  <si>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</si>
  <si>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</si>
  <si>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</si>
  <si>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</si>
  <si>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</si>
  <si>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</si>
  <si>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</si>
  <si>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</si>
  <si>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</si>
  <si>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</si>
  <si>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</si>
  <si>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</si>
  <si>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</si>
  <si>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</si>
  <si>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</si>
  <si>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</si>
  <si>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</si>
  <si>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</si>
  <si>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</si>
  <si>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</si>
  <si>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</si>
  <si>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</si>
  <si>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</si>
  <si>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</si>
  <si>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</si>
  <si>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</si>
  <si>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</si>
  <si>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</si>
  <si>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</si>
  <si>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</si>
  <si>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</si>
  <si>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CARGO ASESOR</t>
  </si>
  <si>
    <t>NOMBRE ASESOR</t>
  </si>
  <si>
    <t>CARGO INTER.</t>
  </si>
  <si>
    <t>NOMBRE INTER.</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</si>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</sst>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1540A]yyyy\-mm\-dd;@"/>
  </numFmts>
  <fonts count="11"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167" fontId="2" fillId="0" borderId="0" applyFont="0" applyFill="0" applyBorder="0" applyAlignment="0" applyProtection="0"/>
  </cellStyleXfs>
  <cellXfs count="201">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0" applyNumberFormat="1" applyFont="1" applyFill="1" applyBorder="1" applyAlignment="1">
      <alignment horizontal="center"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14" fontId="6" fillId="0" borderId="0" xfId="0" applyNumberFormat="1" applyFont="1" applyFill="1" applyBorder="1" applyAlignment="1">
      <alignment vertical="top"/>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center" vertical="center"/>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8" fontId="6" fillId="2" borderId="0" xfId="0" applyNumberFormat="1" applyFont="1" applyFill="1" applyBorder="1" applyAlignment="1">
      <alignment horizontal="left" vertical="center"/>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8" fontId="6" fillId="3" borderId="0" xfId="0" applyNumberFormat="1" applyFont="1" applyFill="1" applyBorder="1" applyAlignment="1">
      <alignment horizontal="lef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4" fontId="6" fillId="2" borderId="0" xfId="0" applyNumberFormat="1" applyFont="1" applyFill="1" applyBorder="1" applyAlignment="1">
      <alignment horizontal="right"/>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14" fontId="6" fillId="3" borderId="0" xfId="0" applyNumberFormat="1" applyFont="1" applyFill="1" applyBorder="1" applyAlignment="1">
      <alignment horizontal="center"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164" fontId="6" fillId="3" borderId="0" xfId="0" applyNumberFormat="1" applyFont="1" applyFill="1" applyBorder="1" applyAlignment="1">
      <alignment horizontal="left" vertical="top"/>
    </xf>
    <xf numFmtId="14" fontId="6" fillId="3" borderId="0" xfId="0" applyNumberFormat="1" applyFont="1" applyFill="1" applyBorder="1" applyAlignment="1">
      <alignment horizontal="left"/>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14" fontId="6" fillId="3" borderId="0" xfId="0" applyNumberFormat="1" applyFont="1" applyFill="1" applyBorder="1" applyAlignment="1">
      <alignmen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49" fontId="6" fillId="3" borderId="0" xfId="0" applyNumberFormat="1" applyFont="1" applyFill="1" applyBorder="1" applyAlignment="1">
      <alignment horizontal="righ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14" fontId="6" fillId="3" borderId="0" xfId="1" applyNumberFormat="1" applyFont="1" applyFill="1" applyBorder="1" applyAlignment="1">
      <alignment horizontal="center" vertical="center"/>
    </xf>
    <xf numFmtId="0" fontId="6" fillId="3" borderId="0" xfId="1" applyNumberFormat="1" applyFont="1" applyFill="1" applyBorder="1" applyAlignment="1">
      <alignment horizontal="left" vertical="center"/>
    </xf>
    <xf numFmtId="14" fontId="6" fillId="3" borderId="0" xfId="0" applyNumberFormat="1" applyFont="1" applyFill="1" applyBorder="1" applyAlignment="1">
      <alignment vertical="top"/>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4" fontId="7" fillId="3" borderId="0" xfId="1" applyNumberFormat="1" applyFont="1" applyFill="1" applyBorder="1" applyAlignment="1">
      <alignment horizontal="center"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4" fontId="6" fillId="0" borderId="0" xfId="1" applyNumberFormat="1" applyFont="1" applyFill="1" applyBorder="1" applyAlignment="1">
      <alignment horizontal="center"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NumberFormat="1" applyFont="1" applyFill="1" applyBorder="1" applyAlignment="1">
      <alignment horizontal="left"/>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14" fontId="8" fillId="6" borderId="0" xfId="0" applyNumberFormat="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3">
    <cellStyle name="Millares 2" xfId="1"/>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87" t="s">
        <v>5</v>
      </c>
      <c r="B1" s="188"/>
      <c r="C1" s="188"/>
      <c r="D1" s="188"/>
      <c r="E1" s="188"/>
      <c r="F1" s="188"/>
      <c r="G1" s="188"/>
      <c r="H1" s="188"/>
      <c r="I1" s="188"/>
      <c r="J1" s="188"/>
      <c r="K1" s="188"/>
      <c r="L1" s="188"/>
      <c r="M1" s="188"/>
      <c r="N1" s="188"/>
      <c r="O1" s="188"/>
    </row>
    <row r="2" spans="1:15" ht="15" customHeight="1" x14ac:dyDescent="0.25">
      <c r="A2" s="184" t="s">
        <v>10</v>
      </c>
      <c r="B2" s="185"/>
      <c r="C2" s="185"/>
      <c r="D2" s="185"/>
      <c r="E2" s="185"/>
      <c r="F2" s="186"/>
      <c r="G2" s="184" t="s">
        <v>7</v>
      </c>
      <c r="H2" s="185"/>
      <c r="I2" s="186"/>
      <c r="J2" s="11"/>
    </row>
    <row r="3" spans="1:15" s="7" customFormat="1" ht="75" x14ac:dyDescent="0.25">
      <c r="A3" s="3" t="s">
        <v>0</v>
      </c>
      <c r="B3" s="6" t="s">
        <v>8</v>
      </c>
      <c r="C3" s="6" t="s">
        <v>1</v>
      </c>
      <c r="D3" s="6" t="s">
        <v>2</v>
      </c>
      <c r="E3" s="3" t="s">
        <v>3</v>
      </c>
      <c r="F3" s="3" t="s">
        <v>1347</v>
      </c>
      <c r="G3" s="6" t="s">
        <v>11</v>
      </c>
      <c r="H3" s="6" t="s">
        <v>12</v>
      </c>
      <c r="I3" s="6" t="s">
        <v>13</v>
      </c>
      <c r="J3" s="8" t="s">
        <v>6</v>
      </c>
      <c r="K3" s="8" t="s">
        <v>1366</v>
      </c>
      <c r="L3" s="8" t="s">
        <v>1368</v>
      </c>
      <c r="M3" s="8" t="s">
        <v>1369</v>
      </c>
      <c r="N3" s="8" t="s">
        <v>16</v>
      </c>
      <c r="O3" s="8" t="s">
        <v>1367</v>
      </c>
    </row>
    <row r="4" spans="1:15" ht="30" x14ac:dyDescent="0.25">
      <c r="A4" s="2">
        <v>1</v>
      </c>
      <c r="B4" s="174" t="s">
        <v>9</v>
      </c>
      <c r="C4" s="23" t="s">
        <v>1</v>
      </c>
      <c r="D4" s="23" t="s">
        <v>14</v>
      </c>
      <c r="E4" s="174" t="s">
        <v>1352</v>
      </c>
      <c r="F4" s="174" t="s">
        <v>1348</v>
      </c>
      <c r="G4" s="2" t="s">
        <v>1</v>
      </c>
      <c r="H4" s="2" t="s">
        <v>1</v>
      </c>
      <c r="I4" s="2" t="s">
        <v>1</v>
      </c>
      <c r="J4" s="9">
        <v>1</v>
      </c>
      <c r="K4" s="2" t="s">
        <v>14</v>
      </c>
      <c r="L4" s="2" t="s">
        <v>14</v>
      </c>
      <c r="M4" s="2" t="s">
        <v>14</v>
      </c>
      <c r="N4" s="2" t="s">
        <v>14</v>
      </c>
      <c r="O4" s="2" t="s">
        <v>14</v>
      </c>
    </row>
    <row r="5" spans="1:15" ht="30" x14ac:dyDescent="0.25">
      <c r="A5" s="2">
        <v>2</v>
      </c>
      <c r="B5" s="174" t="s">
        <v>82</v>
      </c>
      <c r="C5" s="23" t="s">
        <v>1</v>
      </c>
      <c r="D5" s="23" t="s">
        <v>14</v>
      </c>
      <c r="E5" s="174" t="s">
        <v>1353</v>
      </c>
      <c r="F5" s="174" t="s">
        <v>1349</v>
      </c>
      <c r="G5" s="2" t="s">
        <v>1</v>
      </c>
      <c r="H5" s="2" t="s">
        <v>1</v>
      </c>
      <c r="I5" s="2" t="s">
        <v>1</v>
      </c>
      <c r="J5" s="9">
        <v>1</v>
      </c>
      <c r="K5" s="2" t="s">
        <v>14</v>
      </c>
      <c r="L5" s="2" t="s">
        <v>14</v>
      </c>
      <c r="M5" s="2" t="s">
        <v>14</v>
      </c>
      <c r="N5" s="2" t="s">
        <v>14</v>
      </c>
      <c r="O5" s="2" t="s">
        <v>14</v>
      </c>
    </row>
    <row r="6" spans="1:15" ht="30" x14ac:dyDescent="0.25">
      <c r="A6" s="2">
        <v>3</v>
      </c>
      <c r="B6" s="174" t="s">
        <v>1354</v>
      </c>
      <c r="C6" s="23" t="s">
        <v>1</v>
      </c>
      <c r="D6" s="23" t="s">
        <v>14</v>
      </c>
      <c r="E6" s="174" t="s">
        <v>1355</v>
      </c>
      <c r="F6" s="174" t="s">
        <v>1350</v>
      </c>
      <c r="G6" s="2" t="s">
        <v>1</v>
      </c>
      <c r="H6" s="2" t="s">
        <v>1</v>
      </c>
      <c r="I6" s="2" t="s">
        <v>1</v>
      </c>
      <c r="J6" s="9">
        <v>1</v>
      </c>
      <c r="K6" s="2" t="s">
        <v>14</v>
      </c>
      <c r="L6" s="2" t="s">
        <v>14</v>
      </c>
      <c r="M6" s="2" t="s">
        <v>14</v>
      </c>
      <c r="N6" s="2" t="s">
        <v>14</v>
      </c>
      <c r="O6" s="2" t="s">
        <v>14</v>
      </c>
    </row>
    <row r="7" spans="1:15" ht="30" x14ac:dyDescent="0.25">
      <c r="A7" s="2">
        <v>4</v>
      </c>
      <c r="B7" s="174" t="s">
        <v>1357</v>
      </c>
      <c r="C7" s="23" t="s">
        <v>1</v>
      </c>
      <c r="D7" s="23" t="s">
        <v>14</v>
      </c>
      <c r="E7" s="174" t="s">
        <v>1356</v>
      </c>
      <c r="F7" s="174" t="s">
        <v>1360</v>
      </c>
      <c r="G7" s="2" t="s">
        <v>1</v>
      </c>
      <c r="H7" s="2" t="s">
        <v>1</v>
      </c>
      <c r="I7" s="2" t="s">
        <v>1</v>
      </c>
      <c r="J7" s="9">
        <v>1</v>
      </c>
      <c r="K7" s="2" t="s">
        <v>14</v>
      </c>
      <c r="L7" s="2" t="s">
        <v>14</v>
      </c>
      <c r="M7" s="2" t="s">
        <v>14</v>
      </c>
      <c r="N7" s="2" t="s">
        <v>14</v>
      </c>
      <c r="O7" s="2" t="s">
        <v>14</v>
      </c>
    </row>
    <row r="8" spans="1:15" ht="30" x14ac:dyDescent="0.25">
      <c r="A8" s="2">
        <v>5</v>
      </c>
      <c r="B8" s="174" t="s">
        <v>1358</v>
      </c>
      <c r="C8" s="23" t="s">
        <v>1</v>
      </c>
      <c r="D8" s="23" t="s">
        <v>14</v>
      </c>
      <c r="E8" s="174" t="s">
        <v>1359</v>
      </c>
      <c r="F8" s="174" t="s">
        <v>1360</v>
      </c>
      <c r="G8" s="2" t="s">
        <v>1</v>
      </c>
      <c r="H8" s="2" t="s">
        <v>1</v>
      </c>
      <c r="I8" s="2" t="s">
        <v>1</v>
      </c>
      <c r="J8" s="9">
        <v>1</v>
      </c>
      <c r="K8" s="2" t="s">
        <v>14</v>
      </c>
      <c r="L8" s="2" t="s">
        <v>14</v>
      </c>
      <c r="M8" s="2" t="s">
        <v>14</v>
      </c>
      <c r="N8" s="2" t="s">
        <v>14</v>
      </c>
      <c r="O8" s="2" t="s">
        <v>14</v>
      </c>
    </row>
    <row r="9" spans="1:15" ht="30" x14ac:dyDescent="0.25">
      <c r="A9" s="2">
        <v>6</v>
      </c>
      <c r="B9" s="174" t="s">
        <v>1361</v>
      </c>
      <c r="C9" s="23" t="s">
        <v>1</v>
      </c>
      <c r="D9" s="23" t="s">
        <v>14</v>
      </c>
      <c r="E9" s="174" t="s">
        <v>1363</v>
      </c>
      <c r="F9" s="174" t="s">
        <v>1351</v>
      </c>
      <c r="G9" s="2" t="s">
        <v>1</v>
      </c>
      <c r="H9" s="2" t="s">
        <v>1</v>
      </c>
      <c r="I9" s="2" t="s">
        <v>1</v>
      </c>
      <c r="J9" s="9">
        <v>1</v>
      </c>
      <c r="K9" s="2" t="s">
        <v>14</v>
      </c>
      <c r="L9" s="2" t="s">
        <v>14</v>
      </c>
      <c r="M9" s="2" t="s">
        <v>14</v>
      </c>
      <c r="N9" s="2" t="s">
        <v>14</v>
      </c>
      <c r="O9" s="2" t="s">
        <v>14</v>
      </c>
    </row>
    <row r="10" spans="1:15" ht="75" x14ac:dyDescent="0.25">
      <c r="A10" s="2">
        <v>7</v>
      </c>
      <c r="B10" s="174" t="s">
        <v>1364</v>
      </c>
      <c r="C10" s="23" t="s">
        <v>1</v>
      </c>
      <c r="D10" s="23" t="s">
        <v>14</v>
      </c>
      <c r="E10" s="174" t="s">
        <v>1370</v>
      </c>
      <c r="F10" s="174" t="s">
        <v>1365</v>
      </c>
      <c r="G10" s="2" t="s">
        <v>1</v>
      </c>
      <c r="H10" s="2" t="s">
        <v>1</v>
      </c>
      <c r="I10" s="2" t="s">
        <v>1</v>
      </c>
      <c r="J10" s="9">
        <v>1</v>
      </c>
      <c r="K10" s="2" t="s">
        <v>14</v>
      </c>
      <c r="L10" s="2" t="s">
        <v>14</v>
      </c>
      <c r="M10" s="2" t="s">
        <v>14</v>
      </c>
      <c r="N10" s="2" t="s">
        <v>14</v>
      </c>
      <c r="O10" s="2" t="s">
        <v>14</v>
      </c>
    </row>
    <row r="13" spans="1:15" x14ac:dyDescent="0.25">
      <c r="B13" s="1" t="s">
        <v>1373</v>
      </c>
    </row>
    <row r="15" spans="1:15" x14ac:dyDescent="0.25">
      <c r="B15" s="5" t="s">
        <v>1371</v>
      </c>
    </row>
    <row r="16" spans="1:15" x14ac:dyDescent="0.25">
      <c r="B16" s="5"/>
    </row>
    <row r="17" spans="2:2" x14ac:dyDescent="0.25">
      <c r="B17" s="5" t="s">
        <v>1372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89" t="s">
        <v>15</v>
      </c>
      <c r="B1" s="190"/>
      <c r="C1" s="190"/>
    </row>
    <row r="2" spans="1:9" x14ac:dyDescent="0.25">
      <c r="A2" s="191"/>
      <c r="B2" s="192"/>
      <c r="C2" s="192"/>
    </row>
    <row r="3" spans="1:9" ht="30" x14ac:dyDescent="0.25">
      <c r="A3" s="13" t="s">
        <v>1381</v>
      </c>
      <c r="B3" s="13" t="s">
        <v>1362</v>
      </c>
      <c r="C3" s="13" t="s">
        <v>16</v>
      </c>
      <c r="E3" s="195" t="s">
        <v>51</v>
      </c>
      <c r="F3" s="197" t="s">
        <v>52</v>
      </c>
      <c r="G3" s="197"/>
      <c r="H3" s="197"/>
      <c r="I3" s="197"/>
    </row>
    <row r="4" spans="1:9" ht="30" x14ac:dyDescent="0.25">
      <c r="A4" s="2">
        <v>300</v>
      </c>
      <c r="B4" s="14" t="s">
        <v>17</v>
      </c>
      <c r="C4" s="15" t="s">
        <v>18</v>
      </c>
      <c r="E4" s="196"/>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75" t="s">
        <v>1374</v>
      </c>
      <c r="C14" s="15" t="s">
        <v>20</v>
      </c>
      <c r="E14" s="17">
        <v>23</v>
      </c>
      <c r="F14" s="14" t="s">
        <v>62</v>
      </c>
      <c r="G14" s="15" t="s">
        <v>79</v>
      </c>
      <c r="H14" s="15" t="s">
        <v>77</v>
      </c>
      <c r="I14" s="15" t="s">
        <v>74</v>
      </c>
    </row>
    <row r="15" spans="1:9" x14ac:dyDescent="0.25">
      <c r="A15" s="2">
        <v>200</v>
      </c>
      <c r="B15" s="175" t="s">
        <v>1375</v>
      </c>
      <c r="C15" s="15" t="s">
        <v>20</v>
      </c>
      <c r="E15" s="17">
        <v>23</v>
      </c>
      <c r="F15" s="14" t="s">
        <v>63</v>
      </c>
      <c r="G15" s="15" t="s">
        <v>79</v>
      </c>
      <c r="H15" s="15" t="s">
        <v>77</v>
      </c>
      <c r="I15" s="15" t="s">
        <v>74</v>
      </c>
    </row>
    <row r="16" spans="1:9" x14ac:dyDescent="0.25">
      <c r="A16" s="2">
        <v>200</v>
      </c>
      <c r="B16" s="175" t="s">
        <v>1376</v>
      </c>
      <c r="C16" s="15" t="s">
        <v>20</v>
      </c>
      <c r="E16" s="17">
        <v>10</v>
      </c>
      <c r="F16" s="14" t="s">
        <v>64</v>
      </c>
      <c r="G16" s="15" t="s">
        <v>79</v>
      </c>
      <c r="H16" s="15" t="s">
        <v>77</v>
      </c>
      <c r="I16" s="15" t="s">
        <v>75</v>
      </c>
    </row>
    <row r="17" spans="1:9" x14ac:dyDescent="0.25">
      <c r="A17" s="2">
        <v>200</v>
      </c>
      <c r="B17" s="175" t="s">
        <v>1377</v>
      </c>
      <c r="C17" s="15" t="s">
        <v>20</v>
      </c>
      <c r="E17" s="17">
        <v>9</v>
      </c>
      <c r="F17" s="14" t="s">
        <v>65</v>
      </c>
      <c r="G17" s="15" t="s">
        <v>79</v>
      </c>
      <c r="H17" s="15" t="s">
        <v>77</v>
      </c>
      <c r="I17" s="15" t="s">
        <v>74</v>
      </c>
    </row>
    <row r="18" spans="1:9" x14ac:dyDescent="0.25">
      <c r="A18" s="2">
        <v>200</v>
      </c>
      <c r="B18" s="175" t="s">
        <v>1378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1382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1383</v>
      </c>
      <c r="G24" s="15" t="s">
        <v>78</v>
      </c>
      <c r="H24" s="15" t="s">
        <v>77</v>
      </c>
      <c r="I24" s="15" t="s">
        <v>75</v>
      </c>
    </row>
    <row r="25" spans="1:9" x14ac:dyDescent="0.25">
      <c r="A25" s="2">
        <v>1000</v>
      </c>
      <c r="B25" s="16" t="s">
        <v>35</v>
      </c>
      <c r="C25" s="15" t="s">
        <v>20</v>
      </c>
      <c r="E25" s="17">
        <v>5</v>
      </c>
      <c r="F25" s="14" t="s">
        <v>1384</v>
      </c>
      <c r="G25" s="15" t="s">
        <v>1385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1379</v>
      </c>
      <c r="C38" s="15" t="s">
        <v>18</v>
      </c>
      <c r="F38" s="22"/>
      <c r="G38" s="22"/>
    </row>
    <row r="39" spans="1:7" x14ac:dyDescent="0.25">
      <c r="A39" s="2">
        <v>300</v>
      </c>
      <c r="B39" s="19" t="s">
        <v>1380</v>
      </c>
      <c r="C39" s="15" t="s">
        <v>20</v>
      </c>
      <c r="F39" s="22"/>
      <c r="G39" s="22"/>
    </row>
    <row r="40" spans="1:7" x14ac:dyDescent="0.25">
      <c r="A40" s="2">
        <v>300</v>
      </c>
      <c r="B40" s="19" t="s">
        <v>49</v>
      </c>
      <c r="C40" s="15" t="s">
        <v>18</v>
      </c>
      <c r="F40" s="22"/>
      <c r="G40" s="22"/>
    </row>
    <row r="41" spans="1:7" x14ac:dyDescent="0.25">
      <c r="A41" s="193" t="s">
        <v>50</v>
      </c>
      <c r="B41" s="194"/>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72"/>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0.28515625" style="38" customWidth="1"/>
    <col min="3" max="3" width="100.42578125" style="38" customWidth="1"/>
    <col min="4" max="4" width="9.5703125" style="38" customWidth="1"/>
    <col min="5" max="5" width="14" style="35" customWidth="1"/>
    <col min="6" max="6" width="6.85546875" style="37" customWidth="1"/>
    <col min="7" max="7" width="7" style="37" customWidth="1"/>
    <col min="8" max="8" width="10.7109375" style="32" customWidth="1"/>
    <col min="9" max="9" width="11.7109375" style="32" customWidth="1"/>
    <col min="10" max="10" width="10.140625" style="32" customWidth="1"/>
    <col min="11" max="11" width="10.85546875" style="36"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1.140625" style="24" customWidth="1"/>
    <col min="19" max="19" width="45.7109375" style="24" customWidth="1"/>
    <col min="20" max="20" width="22" style="24" customWidth="1"/>
    <col min="21" max="21" width="33.7109375" style="24" customWidth="1"/>
    <col min="22" max="22" width="27.140625" style="24" customWidth="1"/>
    <col min="23" max="23" width="10.85546875" style="24" customWidth="1"/>
    <col min="24" max="24" width="9" style="24" customWidth="1"/>
    <col min="25" max="25" width="29.28515625" style="24" customWidth="1"/>
    <col min="26" max="26" width="8.7109375" style="25" customWidth="1"/>
    <col min="27" max="27" width="14.5703125" style="35" customWidth="1"/>
    <col min="28" max="28" width="12.7109375" style="32" customWidth="1"/>
    <col min="29" max="29" width="7.140625" style="25" customWidth="1"/>
    <col min="30" max="30" width="13.7109375" style="32" customWidth="1"/>
    <col min="31" max="31" width="14.28515625" style="32" customWidth="1"/>
    <col min="32" max="32" width="15" style="26" customWidth="1"/>
    <col min="33" max="33" width="14.7109375" style="34" customWidth="1"/>
    <col min="34" max="34" width="13.85546875" style="29" customWidth="1"/>
    <col min="35" max="35" width="11.85546875" style="27" customWidth="1"/>
    <col min="36" max="36" width="8.42578125" style="33" customWidth="1"/>
    <col min="37" max="37" width="13.140625" style="32" customWidth="1"/>
    <col min="38" max="38" width="10.5703125" style="31" customWidth="1"/>
    <col min="39" max="39" width="15.5703125" style="30" customWidth="1"/>
    <col min="40" max="40" width="12.42578125" style="27" customWidth="1"/>
    <col min="41" max="41" width="7.7109375" style="25" customWidth="1"/>
    <col min="42" max="42" width="13.7109375" style="27" customWidth="1"/>
    <col min="43" max="43" width="17.28515625" style="24" customWidth="1"/>
    <col min="44" max="44" width="13" style="29" customWidth="1"/>
    <col min="45" max="45" width="15.42578125" style="28" customWidth="1"/>
    <col min="46" max="46" width="20.85546875" style="24" customWidth="1"/>
    <col min="47" max="47" width="12.7109375" style="24" customWidth="1"/>
    <col min="48" max="48" width="13.7109375" style="24" customWidth="1"/>
    <col min="49" max="49" width="14.140625" style="26" customWidth="1"/>
    <col min="50" max="50" width="12" style="27" customWidth="1"/>
    <col min="51" max="51" width="9.42578125" style="24" customWidth="1"/>
    <col min="52" max="52" width="14.42578125" style="28" customWidth="1"/>
    <col min="53" max="53" width="13" style="24" customWidth="1"/>
    <col min="54" max="54" width="15.28515625" style="24" customWidth="1"/>
    <col min="55" max="55" width="13.42578125" style="24" customWidth="1"/>
    <col min="56" max="56" width="12.42578125" style="24" customWidth="1"/>
    <col min="57" max="57" width="13.28515625" style="27" customWidth="1"/>
    <col min="58" max="58" width="15.140625" style="26" customWidth="1"/>
    <col min="59" max="59" width="14.140625" style="24" bestFit="1" customWidth="1"/>
    <col min="60" max="61" width="14" style="24" bestFit="1" customWidth="1"/>
    <col min="62" max="62" width="14" style="26" bestFit="1" customWidth="1"/>
    <col min="63" max="64" width="14" style="24" bestFit="1" customWidth="1"/>
    <col min="65" max="65" width="15.42578125" style="24" customWidth="1"/>
    <col min="66" max="66" width="12.140625" style="24" customWidth="1"/>
    <col min="67" max="67" width="12.7109375" style="24" customWidth="1"/>
    <col min="68" max="68" width="12.42578125" style="24" customWidth="1"/>
    <col min="69" max="69" width="25.140625" style="24" customWidth="1"/>
    <col min="70" max="70" width="12.5703125" style="24" customWidth="1"/>
    <col min="71" max="71" width="14.42578125" style="26" bestFit="1" customWidth="1"/>
    <col min="72" max="72" width="11.85546875" style="24" customWidth="1"/>
    <col min="73" max="73" width="12.42578125" style="24" customWidth="1"/>
    <col min="74" max="74" width="13.140625" style="26" customWidth="1"/>
    <col min="75" max="75" width="14" style="26" bestFit="1" customWidth="1"/>
    <col min="76" max="77" width="14" style="24" bestFit="1" customWidth="1"/>
    <col min="78" max="78" width="14.42578125" style="24" bestFit="1" customWidth="1"/>
    <col min="79" max="79" width="11.85546875" style="24" customWidth="1"/>
    <col min="80" max="80" width="14" style="26" bestFit="1" customWidth="1"/>
    <col min="81" max="81" width="14.5703125" style="24" bestFit="1" customWidth="1"/>
    <col min="82" max="82" width="18" style="24" customWidth="1"/>
    <col min="83" max="83" width="14.85546875" style="24" customWidth="1"/>
    <col min="84" max="84" width="17.85546875" style="24" customWidth="1"/>
    <col min="85" max="87" width="14.85546875" style="24" customWidth="1"/>
    <col min="88" max="88" width="18.28515625" style="26" customWidth="1"/>
    <col min="89" max="90" width="18" style="26" customWidth="1"/>
    <col min="91" max="91" width="12.85546875" style="25" customWidth="1"/>
    <col min="92" max="92" width="16.140625" style="24" customWidth="1"/>
    <col min="93" max="16384" width="11.42578125" style="24"/>
  </cols>
  <sheetData>
    <row r="1" spans="1:94" s="148" customFormat="1" ht="75" customHeight="1" x14ac:dyDescent="0.25">
      <c r="A1" s="148" t="s">
        <v>1346</v>
      </c>
      <c r="B1" s="148" t="s">
        <v>1345</v>
      </c>
      <c r="C1" s="148" t="s">
        <v>1344</v>
      </c>
      <c r="D1" s="148" t="s">
        <v>1343</v>
      </c>
      <c r="E1" s="173" t="s">
        <v>1342</v>
      </c>
      <c r="F1" s="172" t="s">
        <v>1341</v>
      </c>
      <c r="G1" s="172" t="s">
        <v>1340</v>
      </c>
      <c r="H1" s="170" t="s">
        <v>1339</v>
      </c>
      <c r="I1" s="170" t="s">
        <v>1338</v>
      </c>
      <c r="J1" s="170" t="s">
        <v>1337</v>
      </c>
      <c r="K1" s="154" t="s">
        <v>1336</v>
      </c>
      <c r="L1" s="148" t="s">
        <v>1335</v>
      </c>
      <c r="M1" s="148" t="s">
        <v>1334</v>
      </c>
      <c r="N1" s="148" t="s">
        <v>1333</v>
      </c>
      <c r="O1" s="148" t="s">
        <v>1332</v>
      </c>
      <c r="P1" s="148" t="s">
        <v>1331</v>
      </c>
      <c r="Q1" s="148" t="s">
        <v>1330</v>
      </c>
      <c r="R1" s="148" t="s">
        <v>1329</v>
      </c>
      <c r="S1" s="148" t="s">
        <v>1328</v>
      </c>
      <c r="T1" s="148" t="s">
        <v>1327</v>
      </c>
      <c r="U1" s="148" t="s">
        <v>1326</v>
      </c>
      <c r="V1" s="148" t="s">
        <v>1325</v>
      </c>
      <c r="W1" s="148" t="s">
        <v>1324</v>
      </c>
      <c r="X1" s="148" t="s">
        <v>1323</v>
      </c>
      <c r="Y1" s="148" t="s">
        <v>1322</v>
      </c>
      <c r="Z1" s="148" t="s">
        <v>1321</v>
      </c>
      <c r="AA1" s="171" t="s">
        <v>1320</v>
      </c>
      <c r="AB1" s="170" t="s">
        <v>1319</v>
      </c>
      <c r="AC1" s="148" t="s">
        <v>1318</v>
      </c>
      <c r="AD1" s="170" t="s">
        <v>1317</v>
      </c>
      <c r="AE1" s="170" t="s">
        <v>1316</v>
      </c>
      <c r="AF1" s="169" t="s">
        <v>1315</v>
      </c>
      <c r="AG1" s="168" t="s">
        <v>1314</v>
      </c>
      <c r="AH1" s="167" t="s">
        <v>1313</v>
      </c>
      <c r="AI1" s="167" t="s">
        <v>1312</v>
      </c>
      <c r="AJ1" s="166" t="s">
        <v>1311</v>
      </c>
      <c r="AK1" s="165" t="s">
        <v>1310</v>
      </c>
      <c r="AL1" s="163" t="s">
        <v>1309</v>
      </c>
      <c r="AM1" s="164" t="s">
        <v>1308</v>
      </c>
      <c r="AN1" s="162" t="s">
        <v>1307</v>
      </c>
      <c r="AO1" s="163" t="s">
        <v>1306</v>
      </c>
      <c r="AP1" s="162" t="s">
        <v>1305</v>
      </c>
      <c r="AQ1" s="161" t="s">
        <v>1304</v>
      </c>
      <c r="AR1" s="160" t="s">
        <v>1303</v>
      </c>
      <c r="AS1" s="158" t="s">
        <v>1302</v>
      </c>
      <c r="AT1" s="157" t="s">
        <v>1301</v>
      </c>
      <c r="AU1" s="157" t="s">
        <v>1300</v>
      </c>
      <c r="AV1" s="157" t="s">
        <v>1299</v>
      </c>
      <c r="AW1" s="159" t="s">
        <v>1298</v>
      </c>
      <c r="AX1" s="155" t="s">
        <v>1297</v>
      </c>
      <c r="AY1" s="157" t="s">
        <v>1296</v>
      </c>
      <c r="AZ1" s="158" t="s">
        <v>1295</v>
      </c>
      <c r="BA1" s="156" t="s">
        <v>1294</v>
      </c>
      <c r="BB1" s="157" t="s">
        <v>1293</v>
      </c>
      <c r="BC1" s="156" t="s">
        <v>1292</v>
      </c>
      <c r="BD1" s="156" t="s">
        <v>1291</v>
      </c>
      <c r="BE1" s="155" t="s">
        <v>1290</v>
      </c>
      <c r="BF1" s="154" t="s">
        <v>1289</v>
      </c>
      <c r="BG1" s="148" t="s">
        <v>1288</v>
      </c>
      <c r="BH1" s="148" t="s">
        <v>1287</v>
      </c>
      <c r="BI1" s="148" t="s">
        <v>1286</v>
      </c>
      <c r="BJ1" s="154" t="s">
        <v>1285</v>
      </c>
      <c r="BK1" s="148" t="s">
        <v>1284</v>
      </c>
      <c r="BL1" s="148" t="s">
        <v>1283</v>
      </c>
      <c r="BM1" s="148" t="s">
        <v>1282</v>
      </c>
      <c r="BN1" s="153" t="s">
        <v>1281</v>
      </c>
      <c r="BO1" s="148" t="s">
        <v>1280</v>
      </c>
      <c r="BP1" s="153" t="s">
        <v>1279</v>
      </c>
      <c r="BQ1" s="153" t="s">
        <v>1278</v>
      </c>
      <c r="BR1" s="148" t="s">
        <v>1277</v>
      </c>
      <c r="BS1" s="152" t="s">
        <v>1276</v>
      </c>
      <c r="BT1" s="150" t="s">
        <v>1275</v>
      </c>
      <c r="BU1" s="150" t="s">
        <v>1274</v>
      </c>
      <c r="BV1" s="152" t="s">
        <v>1273</v>
      </c>
      <c r="BW1" s="152" t="s">
        <v>1272</v>
      </c>
      <c r="BX1" s="150" t="s">
        <v>1271</v>
      </c>
      <c r="BY1" s="150" t="s">
        <v>1270</v>
      </c>
      <c r="BZ1" s="150" t="s">
        <v>1269</v>
      </c>
      <c r="CA1" s="151" t="s">
        <v>1268</v>
      </c>
      <c r="CB1" s="152" t="s">
        <v>1267</v>
      </c>
      <c r="CC1" s="151" t="s">
        <v>1266</v>
      </c>
      <c r="CD1" s="151" t="s">
        <v>1265</v>
      </c>
      <c r="CE1" s="150" t="s">
        <v>1264</v>
      </c>
      <c r="CF1" s="149" t="s">
        <v>1263</v>
      </c>
      <c r="CG1" s="149" t="s">
        <v>1262</v>
      </c>
      <c r="CH1" s="149" t="s">
        <v>1261</v>
      </c>
      <c r="CI1" s="149" t="s">
        <v>1260</v>
      </c>
      <c r="CJ1" s="149" t="s">
        <v>1259</v>
      </c>
      <c r="CK1" s="149" t="s">
        <v>1258</v>
      </c>
      <c r="CL1" s="149" t="s">
        <v>1257</v>
      </c>
      <c r="CM1" s="149" t="s">
        <v>1256</v>
      </c>
      <c r="CN1" s="149" t="s">
        <v>1255</v>
      </c>
    </row>
    <row r="2" spans="1:94" s="50" customFormat="1" ht="16.5" customHeight="1" x14ac:dyDescent="0.3">
      <c r="A2" s="58">
        <v>1</v>
      </c>
      <c r="B2" s="65" t="s">
        <v>1252</v>
      </c>
      <c r="C2" s="65" t="s">
        <v>1254</v>
      </c>
      <c r="D2" s="65" t="s">
        <v>1096</v>
      </c>
      <c r="E2" s="68">
        <v>58423584</v>
      </c>
      <c r="F2" s="60"/>
      <c r="G2" s="67"/>
      <c r="H2" s="60">
        <v>43831</v>
      </c>
      <c r="I2" s="60">
        <v>43831</v>
      </c>
      <c r="J2" s="60">
        <v>44196</v>
      </c>
      <c r="K2" s="66">
        <f t="shared" ref="K2:K38" si="0">+J2-I2</f>
        <v>365</v>
      </c>
      <c r="L2" s="65" t="s">
        <v>1252</v>
      </c>
      <c r="M2" s="50" t="s">
        <v>1253</v>
      </c>
      <c r="N2" s="65" t="s">
        <v>1252</v>
      </c>
      <c r="O2" s="50" t="s">
        <v>1251</v>
      </c>
      <c r="Q2" s="50" t="s">
        <v>1250</v>
      </c>
      <c r="R2" s="50" t="s">
        <v>488</v>
      </c>
      <c r="S2" s="50" t="s">
        <v>1249</v>
      </c>
      <c r="T2" s="50" t="s">
        <v>130</v>
      </c>
      <c r="U2" s="65" t="s">
        <v>371</v>
      </c>
      <c r="V2" s="65" t="s">
        <v>53</v>
      </c>
      <c r="Y2" s="65" t="s">
        <v>1089</v>
      </c>
      <c r="Z2" s="58">
        <v>1</v>
      </c>
      <c r="AA2" s="64"/>
      <c r="AB2" s="60">
        <v>43831</v>
      </c>
      <c r="AC2" s="58">
        <v>1</v>
      </c>
      <c r="AD2" s="60">
        <v>43831</v>
      </c>
      <c r="AE2" s="60"/>
      <c r="AF2" s="51"/>
      <c r="AG2" s="63"/>
      <c r="AH2" s="62"/>
      <c r="AI2" s="62"/>
      <c r="AJ2" s="61">
        <f t="shared" ref="AJ2:AJ33" si="1">IF(AI2&gt;0,AI2-J2,0)</f>
        <v>0</v>
      </c>
      <c r="AK2" s="60"/>
      <c r="AL2" s="59"/>
      <c r="AM2" s="84"/>
      <c r="AN2" s="57"/>
      <c r="AO2" s="58"/>
      <c r="AP2" s="57"/>
      <c r="AR2" s="57"/>
      <c r="AS2" s="56"/>
      <c r="AW2" s="51"/>
      <c r="AX2" s="55"/>
      <c r="AZ2" s="56"/>
      <c r="BE2" s="55"/>
      <c r="BF2" s="51"/>
      <c r="BJ2" s="51"/>
      <c r="BS2" s="51"/>
      <c r="BV2" s="51"/>
      <c r="BW2" s="51"/>
      <c r="CB2" s="51"/>
      <c r="CF2" s="54">
        <f t="shared" ref="CF2:CF7" si="2">+AF2+AS2+BF2+BS2</f>
        <v>0</v>
      </c>
      <c r="CG2" s="54">
        <f>+AJ2+AW2+BJ2+BW2</f>
        <v>0</v>
      </c>
      <c r="CH2" s="53">
        <f t="shared" ref="CH2:CH13" si="3">IF(BV2&gt;0,BV2,IF(BI2&gt;0,BI2,IF(AV2&gt;0,AV2,IF(AI2&gt;0,AI2,J2))))</f>
        <v>44196</v>
      </c>
      <c r="CJ2" s="51">
        <f t="shared" ref="CJ2:CJ13" si="4">+E2+AF2+AS2+BF2+BS2</f>
        <v>58423584</v>
      </c>
      <c r="CK2" s="51">
        <v>9499770</v>
      </c>
      <c r="CL2" s="51">
        <f t="shared" ref="CL2:CL13" si="5">+CJ2-CK2</f>
        <v>48923814</v>
      </c>
      <c r="CM2" s="52">
        <v>43524</v>
      </c>
      <c r="CN2" s="50" t="s">
        <v>1001</v>
      </c>
      <c r="CP2" s="51"/>
    </row>
    <row r="3" spans="1:94" s="50" customFormat="1" ht="16.5" customHeight="1" x14ac:dyDescent="0.3">
      <c r="A3" s="58">
        <v>2</v>
      </c>
      <c r="B3" s="65" t="s">
        <v>1214</v>
      </c>
      <c r="C3" s="65" t="s">
        <v>1248</v>
      </c>
      <c r="D3" s="65" t="s">
        <v>1169</v>
      </c>
      <c r="E3" s="68">
        <v>400000000</v>
      </c>
      <c r="F3" s="60"/>
      <c r="G3" s="67"/>
      <c r="H3" s="60">
        <v>43831</v>
      </c>
      <c r="I3" s="60">
        <v>43831</v>
      </c>
      <c r="J3" s="60">
        <v>43890</v>
      </c>
      <c r="K3" s="66">
        <f t="shared" si="0"/>
        <v>59</v>
      </c>
      <c r="L3" s="65" t="s">
        <v>1216</v>
      </c>
      <c r="M3" s="50" t="s">
        <v>1215</v>
      </c>
      <c r="N3" s="65" t="s">
        <v>1214</v>
      </c>
      <c r="O3" s="50" t="s">
        <v>1213</v>
      </c>
      <c r="Q3" s="50" t="s">
        <v>1247</v>
      </c>
      <c r="R3" s="50" t="s">
        <v>115</v>
      </c>
      <c r="S3" s="50" t="s">
        <v>1211</v>
      </c>
      <c r="T3" s="50" t="s">
        <v>130</v>
      </c>
      <c r="U3" s="65" t="s">
        <v>87</v>
      </c>
      <c r="V3" s="65" t="s">
        <v>86</v>
      </c>
      <c r="Y3" s="65" t="s">
        <v>1089</v>
      </c>
      <c r="Z3" s="58">
        <v>2</v>
      </c>
      <c r="AA3" s="64"/>
      <c r="AB3" s="60">
        <v>43831</v>
      </c>
      <c r="AC3" s="58">
        <v>2</v>
      </c>
      <c r="AD3" s="60">
        <v>43831</v>
      </c>
      <c r="AE3" s="60"/>
      <c r="AF3" s="51">
        <v>155782097</v>
      </c>
      <c r="AG3" s="63" t="s">
        <v>1141</v>
      </c>
      <c r="AH3" s="62">
        <v>43891</v>
      </c>
      <c r="AI3" s="62">
        <v>43921</v>
      </c>
      <c r="AJ3" s="61">
        <f t="shared" si="1"/>
        <v>31</v>
      </c>
      <c r="AK3" s="60">
        <v>43889</v>
      </c>
      <c r="AL3" s="59">
        <v>223</v>
      </c>
      <c r="AM3" s="51">
        <v>155782097</v>
      </c>
      <c r="AN3" s="57">
        <v>43886</v>
      </c>
      <c r="AO3" s="58">
        <v>224</v>
      </c>
      <c r="AP3" s="57">
        <v>43889</v>
      </c>
      <c r="AQ3" s="50" t="s">
        <v>1054</v>
      </c>
      <c r="AR3" s="57">
        <v>43900</v>
      </c>
      <c r="AS3" s="56"/>
      <c r="AW3" s="51"/>
      <c r="AX3" s="55"/>
      <c r="AZ3" s="56"/>
      <c r="BE3" s="55"/>
      <c r="BF3" s="51"/>
      <c r="BJ3" s="51"/>
      <c r="BS3" s="51"/>
      <c r="BV3" s="51"/>
      <c r="BW3" s="51"/>
      <c r="CB3" s="51"/>
      <c r="CF3" s="54">
        <f t="shared" si="2"/>
        <v>155782097</v>
      </c>
      <c r="CG3" s="54">
        <f>+AJ3+AW3+BJ3+BW3</f>
        <v>31</v>
      </c>
      <c r="CH3" s="53">
        <f t="shared" si="3"/>
        <v>43921</v>
      </c>
      <c r="CJ3" s="51">
        <f t="shared" si="4"/>
        <v>555782097</v>
      </c>
      <c r="CK3" s="51">
        <v>553848154</v>
      </c>
      <c r="CL3" s="51">
        <f t="shared" si="5"/>
        <v>1933943</v>
      </c>
      <c r="CM3" s="52">
        <v>43591</v>
      </c>
      <c r="CN3" s="50" t="s">
        <v>1001</v>
      </c>
      <c r="CO3" s="50" t="s">
        <v>4</v>
      </c>
      <c r="CP3" s="51"/>
    </row>
    <row r="4" spans="1:94" s="50" customFormat="1" ht="16.5" customHeight="1" x14ac:dyDescent="0.3">
      <c r="A4" s="58">
        <v>3</v>
      </c>
      <c r="B4" s="65" t="s">
        <v>364</v>
      </c>
      <c r="C4" s="65" t="s">
        <v>368</v>
      </c>
      <c r="D4" s="65" t="s">
        <v>1169</v>
      </c>
      <c r="E4" s="68">
        <v>530000000</v>
      </c>
      <c r="F4" s="60"/>
      <c r="G4" s="67"/>
      <c r="H4" s="60">
        <v>43831</v>
      </c>
      <c r="I4" s="60">
        <v>43831</v>
      </c>
      <c r="J4" s="60">
        <v>43890</v>
      </c>
      <c r="K4" s="66">
        <f t="shared" si="0"/>
        <v>59</v>
      </c>
      <c r="L4" s="65" t="s">
        <v>366</v>
      </c>
      <c r="M4" s="50" t="s">
        <v>365</v>
      </c>
      <c r="N4" s="65" t="s">
        <v>364</v>
      </c>
      <c r="O4" s="50" t="s">
        <v>363</v>
      </c>
      <c r="Q4" s="50" t="s">
        <v>1246</v>
      </c>
      <c r="R4" s="50" t="s">
        <v>115</v>
      </c>
      <c r="S4" s="50" t="s">
        <v>361</v>
      </c>
      <c r="T4" s="50" t="s">
        <v>130</v>
      </c>
      <c r="U4" s="65" t="s">
        <v>87</v>
      </c>
      <c r="V4" s="65" t="s">
        <v>86</v>
      </c>
      <c r="W4" s="50" t="s">
        <v>113</v>
      </c>
      <c r="X4" s="50" t="s">
        <v>112</v>
      </c>
      <c r="Y4" s="65" t="s">
        <v>1089</v>
      </c>
      <c r="Z4" s="58">
        <v>3</v>
      </c>
      <c r="AA4" s="64"/>
      <c r="AB4" s="60">
        <v>43831</v>
      </c>
      <c r="AC4" s="58">
        <v>3</v>
      </c>
      <c r="AD4" s="60">
        <v>43831</v>
      </c>
      <c r="AE4" s="60"/>
      <c r="AF4" s="51">
        <v>237000000</v>
      </c>
      <c r="AG4" s="63" t="s">
        <v>1141</v>
      </c>
      <c r="AH4" s="62">
        <v>43891</v>
      </c>
      <c r="AI4" s="62">
        <v>43921</v>
      </c>
      <c r="AJ4" s="61">
        <f t="shared" si="1"/>
        <v>31</v>
      </c>
      <c r="AK4" s="60">
        <v>43889</v>
      </c>
      <c r="AL4" s="59">
        <v>234</v>
      </c>
      <c r="AM4" s="51">
        <v>237000000</v>
      </c>
      <c r="AN4" s="57">
        <v>43887</v>
      </c>
      <c r="AO4" s="58">
        <v>233</v>
      </c>
      <c r="AP4" s="57">
        <v>43889</v>
      </c>
      <c r="AQ4" s="50" t="s">
        <v>1054</v>
      </c>
      <c r="AR4" s="57"/>
      <c r="AS4" s="56"/>
      <c r="AW4" s="51"/>
      <c r="AX4" s="55"/>
      <c r="AZ4" s="56"/>
      <c r="BE4" s="55"/>
      <c r="BF4" s="51"/>
      <c r="BJ4" s="51"/>
      <c r="BS4" s="51"/>
      <c r="BV4" s="51"/>
      <c r="BW4" s="51"/>
      <c r="CB4" s="51"/>
      <c r="CF4" s="54">
        <f t="shared" si="2"/>
        <v>237000000</v>
      </c>
      <c r="CG4" s="54">
        <f>+AJ4+AW4+BJ4+BW4</f>
        <v>31</v>
      </c>
      <c r="CH4" s="53">
        <f t="shared" si="3"/>
        <v>43921</v>
      </c>
      <c r="CJ4" s="51">
        <f t="shared" si="4"/>
        <v>767000000</v>
      </c>
      <c r="CK4" s="51">
        <v>484932332</v>
      </c>
      <c r="CL4" s="51">
        <f t="shared" si="5"/>
        <v>282067668</v>
      </c>
      <c r="CM4" s="52">
        <v>43554</v>
      </c>
      <c r="CN4" s="50" t="s">
        <v>1001</v>
      </c>
      <c r="CP4" s="51"/>
    </row>
    <row r="5" spans="1:94" s="69" customFormat="1" ht="16.5" customHeight="1" x14ac:dyDescent="0.3">
      <c r="A5" s="71">
        <v>4</v>
      </c>
      <c r="B5" s="83" t="s">
        <v>1145</v>
      </c>
      <c r="C5" s="83" t="s">
        <v>1245</v>
      </c>
      <c r="D5" s="83" t="s">
        <v>1139</v>
      </c>
      <c r="E5" s="80">
        <v>400000000</v>
      </c>
      <c r="F5" s="89"/>
      <c r="G5" s="89"/>
      <c r="H5" s="77">
        <v>43831</v>
      </c>
      <c r="I5" s="77">
        <v>43831</v>
      </c>
      <c r="J5" s="77">
        <v>43890</v>
      </c>
      <c r="K5" s="86">
        <f t="shared" si="0"/>
        <v>59</v>
      </c>
      <c r="L5" s="83" t="s">
        <v>287</v>
      </c>
      <c r="M5" s="69" t="s">
        <v>1244</v>
      </c>
      <c r="N5" s="83" t="s">
        <v>1243</v>
      </c>
      <c r="O5" s="69" t="s">
        <v>117</v>
      </c>
      <c r="Q5" s="69" t="s">
        <v>1242</v>
      </c>
      <c r="R5" s="69" t="s">
        <v>115</v>
      </c>
      <c r="S5" s="69" t="s">
        <v>1219</v>
      </c>
      <c r="T5" s="69" t="s">
        <v>130</v>
      </c>
      <c r="U5" s="83" t="s">
        <v>113</v>
      </c>
      <c r="V5" s="83" t="s">
        <v>1130</v>
      </c>
      <c r="Y5" s="69" t="s">
        <v>1111</v>
      </c>
      <c r="Z5" s="71">
        <v>4</v>
      </c>
      <c r="AA5" s="80">
        <v>400000000</v>
      </c>
      <c r="AB5" s="77">
        <v>43831</v>
      </c>
      <c r="AC5" s="71">
        <v>4</v>
      </c>
      <c r="AD5" s="77">
        <v>43831</v>
      </c>
      <c r="AE5" s="77">
        <v>43850</v>
      </c>
      <c r="AF5" s="70">
        <v>145000000</v>
      </c>
      <c r="AG5" s="79" t="s">
        <v>1055</v>
      </c>
      <c r="AH5" s="91">
        <v>43891</v>
      </c>
      <c r="AI5" s="72">
        <v>43921</v>
      </c>
      <c r="AJ5" s="61">
        <f t="shared" si="1"/>
        <v>31</v>
      </c>
      <c r="AK5" s="77">
        <v>43889</v>
      </c>
      <c r="AL5" s="76">
        <v>235</v>
      </c>
      <c r="AM5" s="75">
        <v>145000000</v>
      </c>
      <c r="AN5" s="72">
        <v>43887</v>
      </c>
      <c r="AO5" s="71">
        <v>237</v>
      </c>
      <c r="AP5" s="72">
        <v>43889</v>
      </c>
      <c r="AQ5" s="69" t="s">
        <v>1054</v>
      </c>
      <c r="AR5" s="91"/>
      <c r="AS5" s="73"/>
      <c r="AW5" s="70"/>
      <c r="AX5" s="72"/>
      <c r="AZ5" s="73"/>
      <c r="BE5" s="72"/>
      <c r="BF5" s="70"/>
      <c r="BJ5" s="70"/>
      <c r="BS5" s="70"/>
      <c r="BV5" s="70"/>
      <c r="BW5" s="70"/>
      <c r="CB5" s="70"/>
      <c r="CF5" s="97">
        <f t="shared" si="2"/>
        <v>145000000</v>
      </c>
      <c r="CG5" s="97">
        <f>+AJ5+AW5+BJ5+BW5</f>
        <v>31</v>
      </c>
      <c r="CH5" s="98">
        <f t="shared" si="3"/>
        <v>43921</v>
      </c>
      <c r="CJ5" s="70">
        <f t="shared" si="4"/>
        <v>545000000</v>
      </c>
      <c r="CK5" s="70"/>
      <c r="CL5" s="70">
        <f t="shared" si="5"/>
        <v>545000000</v>
      </c>
      <c r="CM5" s="71"/>
    </row>
    <row r="6" spans="1:94" s="50" customFormat="1" ht="16.5" customHeight="1" x14ac:dyDescent="0.3">
      <c r="A6" s="58">
        <v>5</v>
      </c>
      <c r="B6" s="65" t="s">
        <v>447</v>
      </c>
      <c r="C6" s="65" t="s">
        <v>464</v>
      </c>
      <c r="D6" s="65" t="s">
        <v>1100</v>
      </c>
      <c r="E6" s="68">
        <v>295790000</v>
      </c>
      <c r="F6" s="60"/>
      <c r="G6" s="67"/>
      <c r="H6" s="60">
        <v>43831</v>
      </c>
      <c r="I6" s="60">
        <v>43831</v>
      </c>
      <c r="J6" s="60">
        <v>43890</v>
      </c>
      <c r="K6" s="66">
        <f t="shared" si="0"/>
        <v>59</v>
      </c>
      <c r="L6" s="65" t="s">
        <v>449</v>
      </c>
      <c r="M6" s="50" t="s">
        <v>448</v>
      </c>
      <c r="N6" s="65" t="s">
        <v>447</v>
      </c>
      <c r="O6" s="50" t="s">
        <v>446</v>
      </c>
      <c r="P6" s="50">
        <v>5</v>
      </c>
      <c r="Q6" s="50" t="s">
        <v>461</v>
      </c>
      <c r="R6" s="50" t="s">
        <v>115</v>
      </c>
      <c r="S6" s="50" t="s">
        <v>444</v>
      </c>
      <c r="T6" s="50" t="s">
        <v>130</v>
      </c>
      <c r="U6" s="65" t="s">
        <v>87</v>
      </c>
      <c r="V6" s="65" t="s">
        <v>86</v>
      </c>
      <c r="Y6" s="65" t="s">
        <v>1089</v>
      </c>
      <c r="Z6" s="58">
        <v>5</v>
      </c>
      <c r="AA6" s="64"/>
      <c r="AB6" s="60">
        <v>43831</v>
      </c>
      <c r="AC6" s="58">
        <v>5</v>
      </c>
      <c r="AD6" s="60">
        <v>43831</v>
      </c>
      <c r="AE6" s="60"/>
      <c r="AF6" s="51">
        <v>147895000</v>
      </c>
      <c r="AG6" s="63" t="s">
        <v>1141</v>
      </c>
      <c r="AH6" s="62">
        <v>43891</v>
      </c>
      <c r="AI6" s="62">
        <v>43921</v>
      </c>
      <c r="AJ6" s="61">
        <f t="shared" si="1"/>
        <v>31</v>
      </c>
      <c r="AK6" s="60">
        <v>43889</v>
      </c>
      <c r="AL6" s="59">
        <v>219</v>
      </c>
      <c r="AM6" s="51">
        <v>147895000</v>
      </c>
      <c r="AN6" s="57">
        <v>43886</v>
      </c>
      <c r="AO6" s="58">
        <v>225</v>
      </c>
      <c r="AP6" s="57">
        <v>43889</v>
      </c>
      <c r="AQ6" s="50" t="s">
        <v>1054</v>
      </c>
      <c r="AR6" s="57">
        <v>43895</v>
      </c>
      <c r="AS6" s="56"/>
      <c r="AW6" s="51"/>
      <c r="AX6" s="55"/>
      <c r="AZ6" s="56"/>
      <c r="BE6" s="55"/>
      <c r="BF6" s="51"/>
      <c r="BJ6" s="51"/>
      <c r="BS6" s="51"/>
      <c r="BV6" s="51"/>
      <c r="BW6" s="51"/>
      <c r="CB6" s="51"/>
      <c r="CF6" s="54">
        <f t="shared" si="2"/>
        <v>147895000</v>
      </c>
      <c r="CG6" s="54">
        <f>+AJ6+AW6+BJ6+BW6</f>
        <v>31</v>
      </c>
      <c r="CH6" s="53">
        <f t="shared" si="3"/>
        <v>43921</v>
      </c>
      <c r="CJ6" s="51">
        <f t="shared" si="4"/>
        <v>443685000</v>
      </c>
      <c r="CK6" s="51"/>
      <c r="CL6" s="51">
        <f t="shared" si="5"/>
        <v>443685000</v>
      </c>
      <c r="CM6" s="52"/>
      <c r="CP6" s="51"/>
    </row>
    <row r="7" spans="1:94" s="69" customFormat="1" ht="16.5" customHeight="1" x14ac:dyDescent="0.3">
      <c r="A7" s="71">
        <v>6</v>
      </c>
      <c r="B7" s="83" t="s">
        <v>1234</v>
      </c>
      <c r="C7" s="83" t="s">
        <v>1241</v>
      </c>
      <c r="D7" s="87" t="s">
        <v>1139</v>
      </c>
      <c r="E7" s="80">
        <v>127727500</v>
      </c>
      <c r="F7" s="89"/>
      <c r="G7" s="89"/>
      <c r="H7" s="77">
        <v>43831</v>
      </c>
      <c r="I7" s="77">
        <v>43831</v>
      </c>
      <c r="J7" s="77">
        <v>43890</v>
      </c>
      <c r="K7" s="86">
        <f t="shared" si="0"/>
        <v>59</v>
      </c>
      <c r="L7" s="87" t="s">
        <v>449</v>
      </c>
      <c r="M7" s="69" t="s">
        <v>448</v>
      </c>
      <c r="N7" s="87" t="s">
        <v>447</v>
      </c>
      <c r="O7" s="69" t="s">
        <v>446</v>
      </c>
      <c r="Q7" s="69" t="s">
        <v>1240</v>
      </c>
      <c r="R7" s="69" t="s">
        <v>115</v>
      </c>
      <c r="S7" s="69" t="s">
        <v>444</v>
      </c>
      <c r="T7" s="69" t="s">
        <v>130</v>
      </c>
      <c r="U7" s="83" t="s">
        <v>87</v>
      </c>
      <c r="V7" s="83" t="s">
        <v>86</v>
      </c>
      <c r="W7" s="83"/>
      <c r="X7" s="83"/>
      <c r="Y7" s="83" t="s">
        <v>1089</v>
      </c>
      <c r="Z7" s="71">
        <v>6</v>
      </c>
      <c r="AA7" s="80">
        <v>127727500</v>
      </c>
      <c r="AB7" s="77">
        <v>43831</v>
      </c>
      <c r="AC7" s="71">
        <v>6</v>
      </c>
      <c r="AD7" s="77">
        <v>43831</v>
      </c>
      <c r="AE7" s="77">
        <v>43839</v>
      </c>
      <c r="AF7" s="70">
        <v>54519475</v>
      </c>
      <c r="AG7" s="79" t="s">
        <v>1055</v>
      </c>
      <c r="AH7" s="91">
        <v>43891</v>
      </c>
      <c r="AI7" s="72">
        <v>43921</v>
      </c>
      <c r="AJ7" s="61">
        <f t="shared" si="1"/>
        <v>31</v>
      </c>
      <c r="AK7" s="77">
        <v>43889</v>
      </c>
      <c r="AL7" s="76">
        <v>220</v>
      </c>
      <c r="AM7" s="75">
        <v>54519475</v>
      </c>
      <c r="AN7" s="72">
        <v>43886</v>
      </c>
      <c r="AO7" s="71">
        <v>215</v>
      </c>
      <c r="AP7" s="72">
        <v>43889</v>
      </c>
      <c r="AQ7" s="69" t="s">
        <v>1054</v>
      </c>
      <c r="AR7" s="91"/>
      <c r="AS7" s="73"/>
      <c r="AW7" s="70"/>
      <c r="AX7" s="72"/>
      <c r="AZ7" s="73"/>
      <c r="BE7" s="72"/>
      <c r="BF7" s="70"/>
      <c r="BJ7" s="70"/>
      <c r="BS7" s="70"/>
      <c r="BV7" s="70"/>
      <c r="BW7" s="70"/>
      <c r="CB7" s="70"/>
      <c r="CF7" s="97">
        <f t="shared" si="2"/>
        <v>54519475</v>
      </c>
      <c r="CG7" s="97"/>
      <c r="CH7" s="98">
        <f t="shared" si="3"/>
        <v>43921</v>
      </c>
      <c r="CJ7" s="70">
        <f t="shared" si="4"/>
        <v>182246975</v>
      </c>
      <c r="CK7" s="70"/>
      <c r="CL7" s="70">
        <f t="shared" si="5"/>
        <v>182246975</v>
      </c>
      <c r="CM7" s="71"/>
    </row>
    <row r="8" spans="1:94" s="69" customFormat="1" ht="16.5" customHeight="1" x14ac:dyDescent="0.3">
      <c r="A8" s="71">
        <v>7</v>
      </c>
      <c r="B8" s="83" t="s">
        <v>1234</v>
      </c>
      <c r="C8" s="83" t="s">
        <v>1239</v>
      </c>
      <c r="D8" s="87" t="s">
        <v>1139</v>
      </c>
      <c r="E8" s="80">
        <v>134450000</v>
      </c>
      <c r="F8" s="89"/>
      <c r="G8" s="89"/>
      <c r="H8" s="77">
        <v>43831</v>
      </c>
      <c r="I8" s="77">
        <v>43831</v>
      </c>
      <c r="J8" s="77">
        <v>43890</v>
      </c>
      <c r="K8" s="86">
        <f t="shared" si="0"/>
        <v>59</v>
      </c>
      <c r="L8" s="87" t="s">
        <v>449</v>
      </c>
      <c r="M8" s="69" t="s">
        <v>448</v>
      </c>
      <c r="N8" s="87" t="s">
        <v>447</v>
      </c>
      <c r="O8" s="69" t="s">
        <v>446</v>
      </c>
      <c r="Q8" s="69" t="s">
        <v>1238</v>
      </c>
      <c r="R8" s="69" t="s">
        <v>115</v>
      </c>
      <c r="S8" s="69" t="s">
        <v>444</v>
      </c>
      <c r="T8" s="69" t="s">
        <v>130</v>
      </c>
      <c r="U8" s="83" t="s">
        <v>87</v>
      </c>
      <c r="V8" s="83" t="s">
        <v>86</v>
      </c>
      <c r="W8" s="83"/>
      <c r="X8" s="83"/>
      <c r="Y8" s="83" t="s">
        <v>1089</v>
      </c>
      <c r="Z8" s="71">
        <v>7</v>
      </c>
      <c r="AA8" s="80">
        <v>134450000</v>
      </c>
      <c r="AB8" s="77">
        <v>43831</v>
      </c>
      <c r="AC8" s="71">
        <v>6</v>
      </c>
      <c r="AD8" s="77">
        <v>43831</v>
      </c>
      <c r="AE8" s="77">
        <v>43839</v>
      </c>
      <c r="AF8" s="70">
        <v>67225000</v>
      </c>
      <c r="AG8" s="79" t="s">
        <v>1055</v>
      </c>
      <c r="AH8" s="91">
        <v>43891</v>
      </c>
      <c r="AI8" s="72">
        <v>43921</v>
      </c>
      <c r="AJ8" s="61">
        <f t="shared" si="1"/>
        <v>31</v>
      </c>
      <c r="AK8" s="77">
        <v>43889</v>
      </c>
      <c r="AL8" s="76">
        <v>218</v>
      </c>
      <c r="AM8" s="75">
        <v>67225000</v>
      </c>
      <c r="AN8" s="72">
        <v>43886</v>
      </c>
      <c r="AO8" s="71">
        <v>216</v>
      </c>
      <c r="AP8" s="72">
        <v>43889</v>
      </c>
      <c r="AQ8" s="69" t="s">
        <v>1054</v>
      </c>
      <c r="AR8" s="91"/>
      <c r="AS8" s="73"/>
      <c r="AW8" s="70"/>
      <c r="AX8" s="72"/>
      <c r="AZ8" s="73"/>
      <c r="BE8" s="72"/>
      <c r="BF8" s="70"/>
      <c r="BJ8" s="70"/>
      <c r="BS8" s="70"/>
      <c r="BV8" s="70"/>
      <c r="BW8" s="70"/>
      <c r="CB8" s="70"/>
      <c r="CF8" s="97"/>
      <c r="CG8" s="97"/>
      <c r="CH8" s="98">
        <f t="shared" si="3"/>
        <v>43921</v>
      </c>
      <c r="CJ8" s="70">
        <f t="shared" si="4"/>
        <v>201675000</v>
      </c>
      <c r="CK8" s="70"/>
      <c r="CL8" s="70">
        <f t="shared" si="5"/>
        <v>201675000</v>
      </c>
      <c r="CM8" s="71"/>
    </row>
    <row r="9" spans="1:94" s="50" customFormat="1" ht="16.5" customHeight="1" x14ac:dyDescent="0.3">
      <c r="A9" s="58">
        <v>8</v>
      </c>
      <c r="B9" s="65" t="s">
        <v>447</v>
      </c>
      <c r="C9" s="65" t="s">
        <v>1237</v>
      </c>
      <c r="D9" s="65" t="s">
        <v>1100</v>
      </c>
      <c r="E9" s="68">
        <v>127727500</v>
      </c>
      <c r="F9" s="60"/>
      <c r="G9" s="67"/>
      <c r="H9" s="60">
        <v>43831</v>
      </c>
      <c r="I9" s="60">
        <v>43831</v>
      </c>
      <c r="J9" s="60">
        <v>43890</v>
      </c>
      <c r="K9" s="66">
        <f t="shared" si="0"/>
        <v>59</v>
      </c>
      <c r="L9" s="65" t="s">
        <v>449</v>
      </c>
      <c r="M9" s="50" t="s">
        <v>448</v>
      </c>
      <c r="N9" s="65" t="s">
        <v>447</v>
      </c>
      <c r="O9" s="50" t="s">
        <v>446</v>
      </c>
      <c r="P9" s="50">
        <v>5</v>
      </c>
      <c r="Q9" s="50" t="s">
        <v>1236</v>
      </c>
      <c r="R9" s="50" t="s">
        <v>115</v>
      </c>
      <c r="S9" s="50" t="s">
        <v>444</v>
      </c>
      <c r="T9" s="50" t="s">
        <v>130</v>
      </c>
      <c r="U9" s="65" t="s">
        <v>87</v>
      </c>
      <c r="V9" s="65" t="s">
        <v>86</v>
      </c>
      <c r="Y9" s="65" t="s">
        <v>1089</v>
      </c>
      <c r="Z9" s="58">
        <v>8</v>
      </c>
      <c r="AA9" s="64"/>
      <c r="AB9" s="60">
        <v>43831</v>
      </c>
      <c r="AC9" s="58">
        <v>8</v>
      </c>
      <c r="AD9" s="60">
        <v>43831</v>
      </c>
      <c r="AE9" s="60"/>
      <c r="AF9" s="51">
        <v>18755775</v>
      </c>
      <c r="AG9" s="63" t="s">
        <v>1141</v>
      </c>
      <c r="AH9" s="62">
        <v>43891</v>
      </c>
      <c r="AI9" s="62">
        <v>43921</v>
      </c>
      <c r="AJ9" s="61">
        <f t="shared" si="1"/>
        <v>31</v>
      </c>
      <c r="AK9" s="60">
        <v>43889</v>
      </c>
      <c r="AL9" s="59">
        <v>221</v>
      </c>
      <c r="AM9" s="51">
        <v>18755775</v>
      </c>
      <c r="AN9" s="57">
        <v>43886</v>
      </c>
      <c r="AO9" s="58">
        <v>226</v>
      </c>
      <c r="AP9" s="57">
        <v>43889</v>
      </c>
      <c r="AQ9" s="50" t="s">
        <v>1054</v>
      </c>
      <c r="AR9" s="57">
        <v>43895</v>
      </c>
      <c r="AS9" s="56"/>
      <c r="AW9" s="51"/>
      <c r="AX9" s="55"/>
      <c r="AZ9" s="56"/>
      <c r="BE9" s="55"/>
      <c r="BF9" s="51"/>
      <c r="BJ9" s="51"/>
      <c r="BS9" s="51"/>
      <c r="BV9" s="51"/>
      <c r="BW9" s="51"/>
      <c r="CB9" s="51"/>
      <c r="CF9" s="54">
        <f>+AF9+AS9+BF9+BS9</f>
        <v>18755775</v>
      </c>
      <c r="CG9" s="54">
        <f>+AJ9+AW9+BJ9+BW9</f>
        <v>31</v>
      </c>
      <c r="CH9" s="53">
        <f t="shared" si="3"/>
        <v>43921</v>
      </c>
      <c r="CJ9" s="51">
        <f t="shared" si="4"/>
        <v>146483275</v>
      </c>
      <c r="CK9" s="51"/>
      <c r="CL9" s="51">
        <f t="shared" si="5"/>
        <v>146483275</v>
      </c>
      <c r="CM9" s="52"/>
      <c r="CP9" s="51"/>
    </row>
    <row r="10" spans="1:94" s="50" customFormat="1" ht="16.5" customHeight="1" x14ac:dyDescent="0.3">
      <c r="A10" s="58">
        <v>9</v>
      </c>
      <c r="B10" s="65" t="s">
        <v>447</v>
      </c>
      <c r="C10" s="65" t="s">
        <v>460</v>
      </c>
      <c r="D10" s="65" t="s">
        <v>1100</v>
      </c>
      <c r="E10" s="68">
        <v>121005000</v>
      </c>
      <c r="F10" s="60"/>
      <c r="G10" s="67"/>
      <c r="H10" s="60">
        <v>43831</v>
      </c>
      <c r="I10" s="60">
        <v>43831</v>
      </c>
      <c r="J10" s="60">
        <v>43890</v>
      </c>
      <c r="K10" s="66">
        <f t="shared" si="0"/>
        <v>59</v>
      </c>
      <c r="L10" s="65" t="s">
        <v>449</v>
      </c>
      <c r="M10" s="50" t="s">
        <v>448</v>
      </c>
      <c r="N10" s="65" t="s">
        <v>447</v>
      </c>
      <c r="O10" s="50" t="s">
        <v>446</v>
      </c>
      <c r="P10" s="50">
        <v>5</v>
      </c>
      <c r="Q10" s="50" t="s">
        <v>1235</v>
      </c>
      <c r="R10" s="50" t="s">
        <v>115</v>
      </c>
      <c r="S10" s="50" t="s">
        <v>444</v>
      </c>
      <c r="T10" s="50" t="s">
        <v>130</v>
      </c>
      <c r="U10" s="65" t="s">
        <v>87</v>
      </c>
      <c r="V10" s="65" t="s">
        <v>86</v>
      </c>
      <c r="Y10" s="65" t="s">
        <v>1089</v>
      </c>
      <c r="Z10" s="58">
        <v>9</v>
      </c>
      <c r="AA10" s="64"/>
      <c r="AB10" s="60">
        <v>43831</v>
      </c>
      <c r="AC10" s="58">
        <v>9</v>
      </c>
      <c r="AD10" s="60">
        <v>43831</v>
      </c>
      <c r="AE10" s="60"/>
      <c r="AF10" s="51">
        <v>34419200</v>
      </c>
      <c r="AG10" s="63" t="s">
        <v>1141</v>
      </c>
      <c r="AH10" s="62">
        <v>43891</v>
      </c>
      <c r="AI10" s="62">
        <v>43921</v>
      </c>
      <c r="AJ10" s="61">
        <f t="shared" si="1"/>
        <v>31</v>
      </c>
      <c r="AK10" s="60">
        <v>43889</v>
      </c>
      <c r="AL10" s="59">
        <v>216</v>
      </c>
      <c r="AM10" s="51">
        <v>34419200</v>
      </c>
      <c r="AN10" s="57">
        <v>43886</v>
      </c>
      <c r="AO10" s="58">
        <v>227</v>
      </c>
      <c r="AP10" s="57">
        <v>43889</v>
      </c>
      <c r="AQ10" s="50" t="s">
        <v>1054</v>
      </c>
      <c r="AR10" s="57">
        <v>43895</v>
      </c>
      <c r="AS10" s="56"/>
      <c r="AW10" s="51"/>
      <c r="AX10" s="55"/>
      <c r="AZ10" s="56"/>
      <c r="BE10" s="55"/>
      <c r="BF10" s="51"/>
      <c r="BJ10" s="51"/>
      <c r="BS10" s="51"/>
      <c r="BV10" s="51"/>
      <c r="BW10" s="51"/>
      <c r="CB10" s="51"/>
      <c r="CF10" s="54">
        <f>+AF10+AS10+BF10+BS10</f>
        <v>34419200</v>
      </c>
      <c r="CG10" s="54">
        <f>+AJ10+AW10+BJ10+BW10</f>
        <v>31</v>
      </c>
      <c r="CH10" s="53">
        <f t="shared" si="3"/>
        <v>43921</v>
      </c>
      <c r="CJ10" s="51">
        <f t="shared" si="4"/>
        <v>155424200</v>
      </c>
      <c r="CK10" s="51"/>
      <c r="CL10" s="51">
        <f t="shared" si="5"/>
        <v>155424200</v>
      </c>
      <c r="CM10" s="52"/>
      <c r="CP10" s="51"/>
    </row>
    <row r="11" spans="1:94" s="83" customFormat="1" ht="16.5" customHeight="1" x14ac:dyDescent="0.3">
      <c r="A11" s="71">
        <v>10</v>
      </c>
      <c r="B11" s="83" t="s">
        <v>1234</v>
      </c>
      <c r="C11" s="83" t="s">
        <v>622</v>
      </c>
      <c r="D11" s="87" t="s">
        <v>1139</v>
      </c>
      <c r="E11" s="112">
        <v>22184250</v>
      </c>
      <c r="F11" s="77"/>
      <c r="G11" s="118"/>
      <c r="H11" s="77">
        <v>43831</v>
      </c>
      <c r="I11" s="77">
        <v>43831</v>
      </c>
      <c r="J11" s="77">
        <v>43890</v>
      </c>
      <c r="K11" s="86">
        <f t="shared" si="0"/>
        <v>59</v>
      </c>
      <c r="L11" s="87" t="s">
        <v>449</v>
      </c>
      <c r="M11" s="69" t="s">
        <v>448</v>
      </c>
      <c r="N11" s="87" t="s">
        <v>447</v>
      </c>
      <c r="O11" s="69" t="s">
        <v>446</v>
      </c>
      <c r="Q11" s="69" t="s">
        <v>621</v>
      </c>
      <c r="R11" s="69" t="s">
        <v>115</v>
      </c>
      <c r="S11" s="69" t="s">
        <v>444</v>
      </c>
      <c r="T11" s="69" t="s">
        <v>130</v>
      </c>
      <c r="U11" s="83" t="s">
        <v>87</v>
      </c>
      <c r="V11" s="83" t="s">
        <v>86</v>
      </c>
      <c r="Y11" s="83" t="s">
        <v>1089</v>
      </c>
      <c r="Z11" s="71">
        <v>10</v>
      </c>
      <c r="AA11" s="147">
        <v>22184250</v>
      </c>
      <c r="AB11" s="77">
        <v>43831</v>
      </c>
      <c r="AC11" s="71">
        <v>10</v>
      </c>
      <c r="AD11" s="77">
        <v>43831</v>
      </c>
      <c r="AE11" s="77">
        <v>43839</v>
      </c>
      <c r="AF11" s="113"/>
      <c r="AG11" s="106"/>
      <c r="AH11" s="117"/>
      <c r="AI11" s="105"/>
      <c r="AJ11" s="61">
        <f t="shared" si="1"/>
        <v>0</v>
      </c>
      <c r="AK11" s="77"/>
      <c r="AL11" s="71"/>
      <c r="AM11" s="116"/>
      <c r="AN11" s="115"/>
      <c r="AO11" s="71"/>
      <c r="AP11" s="115"/>
      <c r="AQ11" s="103"/>
      <c r="AR11" s="88"/>
      <c r="AS11" s="114"/>
      <c r="AW11" s="70"/>
      <c r="AX11" s="74"/>
      <c r="AZ11" s="114"/>
      <c r="BA11" s="103"/>
      <c r="BC11" s="103"/>
      <c r="BD11" s="103"/>
      <c r="BE11" s="74"/>
      <c r="BF11" s="113"/>
      <c r="BJ11" s="70"/>
      <c r="BN11" s="103"/>
      <c r="BP11" s="103"/>
      <c r="BQ11" s="103"/>
      <c r="BS11" s="113"/>
      <c r="BV11" s="113"/>
      <c r="BW11" s="70"/>
      <c r="CA11" s="103"/>
      <c r="CB11" s="113"/>
      <c r="CC11" s="103"/>
      <c r="CD11" s="103"/>
      <c r="CF11" s="97">
        <f>+AF11+AS11+BF11+BS11</f>
        <v>0</v>
      </c>
      <c r="CG11" s="97">
        <f>+AJ11+AW11+BJ11+BW11</f>
        <v>0</v>
      </c>
      <c r="CH11" s="98">
        <f t="shared" si="3"/>
        <v>43890</v>
      </c>
      <c r="CI11" s="97"/>
      <c r="CJ11" s="70">
        <f t="shared" si="4"/>
        <v>22184250</v>
      </c>
      <c r="CK11" s="113">
        <v>19508472</v>
      </c>
      <c r="CL11" s="70">
        <f t="shared" si="5"/>
        <v>2675778</v>
      </c>
      <c r="CM11" s="88">
        <v>43555</v>
      </c>
      <c r="CN11" s="83" t="s">
        <v>1001</v>
      </c>
    </row>
    <row r="12" spans="1:94" s="69" customFormat="1" ht="16.5" customHeight="1" x14ac:dyDescent="0.3">
      <c r="A12" s="71">
        <v>11</v>
      </c>
      <c r="B12" s="83" t="s">
        <v>1230</v>
      </c>
      <c r="C12" s="83" t="s">
        <v>1233</v>
      </c>
      <c r="D12" s="87" t="s">
        <v>1139</v>
      </c>
      <c r="E12" s="80">
        <v>201675000</v>
      </c>
      <c r="F12" s="89"/>
      <c r="G12" s="89"/>
      <c r="H12" s="77">
        <v>43831</v>
      </c>
      <c r="I12" s="77">
        <v>43831</v>
      </c>
      <c r="J12" s="77">
        <v>43890</v>
      </c>
      <c r="K12" s="86">
        <f t="shared" si="0"/>
        <v>59</v>
      </c>
      <c r="L12" s="83" t="s">
        <v>1232</v>
      </c>
      <c r="M12" s="69" t="s">
        <v>1231</v>
      </c>
      <c r="N12" s="83" t="s">
        <v>1230</v>
      </c>
      <c r="O12" s="69" t="s">
        <v>471</v>
      </c>
      <c r="Q12" s="69" t="s">
        <v>1229</v>
      </c>
      <c r="R12" s="69" t="s">
        <v>115</v>
      </c>
      <c r="S12" s="69" t="s">
        <v>1228</v>
      </c>
      <c r="T12" s="69" t="s">
        <v>130</v>
      </c>
      <c r="U12" s="83" t="s">
        <v>87</v>
      </c>
      <c r="V12" s="83" t="s">
        <v>86</v>
      </c>
      <c r="Y12" s="69" t="s">
        <v>1218</v>
      </c>
      <c r="Z12" s="71">
        <v>11</v>
      </c>
      <c r="AA12" s="80">
        <v>201675000</v>
      </c>
      <c r="AB12" s="77">
        <v>43831</v>
      </c>
      <c r="AC12" s="71">
        <v>11</v>
      </c>
      <c r="AD12" s="77">
        <v>43831</v>
      </c>
      <c r="AE12" s="77">
        <v>43843</v>
      </c>
      <c r="AF12" s="70">
        <v>100703050</v>
      </c>
      <c r="AG12" s="106" t="s">
        <v>1055</v>
      </c>
      <c r="AH12" s="117">
        <v>43891</v>
      </c>
      <c r="AI12" s="105">
        <v>43921</v>
      </c>
      <c r="AJ12" s="61">
        <f t="shared" si="1"/>
        <v>31</v>
      </c>
      <c r="AK12" s="77">
        <v>43889</v>
      </c>
      <c r="AL12" s="76"/>
      <c r="AM12" s="75"/>
      <c r="AN12" s="72"/>
      <c r="AO12" s="71"/>
      <c r="AP12" s="72"/>
      <c r="AQ12" s="69" t="s">
        <v>1054</v>
      </c>
      <c r="AR12" s="91"/>
      <c r="AS12" s="73"/>
      <c r="AW12" s="70"/>
      <c r="AX12" s="72"/>
      <c r="AZ12" s="73"/>
      <c r="BE12" s="72"/>
      <c r="BF12" s="70"/>
      <c r="BJ12" s="70"/>
      <c r="BS12" s="70"/>
      <c r="BV12" s="70"/>
      <c r="BW12" s="70"/>
      <c r="CB12" s="70"/>
      <c r="CF12" s="97"/>
      <c r="CG12" s="97"/>
      <c r="CH12" s="98">
        <f t="shared" si="3"/>
        <v>43921</v>
      </c>
      <c r="CJ12" s="70">
        <f t="shared" si="4"/>
        <v>302378050</v>
      </c>
      <c r="CK12" s="70"/>
      <c r="CL12" s="70">
        <f t="shared" si="5"/>
        <v>302378050</v>
      </c>
      <c r="CM12" s="71"/>
    </row>
    <row r="13" spans="1:94" s="50" customFormat="1" ht="16.5" customHeight="1" x14ac:dyDescent="0.3">
      <c r="A13" s="58">
        <v>12</v>
      </c>
      <c r="B13" s="65" t="s">
        <v>360</v>
      </c>
      <c r="C13" s="65" t="s">
        <v>1227</v>
      </c>
      <c r="D13" s="65" t="s">
        <v>1100</v>
      </c>
      <c r="E13" s="68">
        <v>62000000</v>
      </c>
      <c r="F13" s="60"/>
      <c r="G13" s="67"/>
      <c r="H13" s="60">
        <v>43831</v>
      </c>
      <c r="I13" s="60">
        <v>43831</v>
      </c>
      <c r="J13" s="60">
        <v>43890</v>
      </c>
      <c r="K13" s="66">
        <f t="shared" si="0"/>
        <v>59</v>
      </c>
      <c r="L13" s="65" t="s">
        <v>287</v>
      </c>
      <c r="M13" s="50" t="s">
        <v>286</v>
      </c>
      <c r="N13" s="65" t="s">
        <v>360</v>
      </c>
      <c r="O13" s="50" t="s">
        <v>117</v>
      </c>
      <c r="Q13" s="50" t="s">
        <v>1226</v>
      </c>
      <c r="R13" s="50" t="s">
        <v>115</v>
      </c>
      <c r="S13" s="50" t="s">
        <v>283</v>
      </c>
      <c r="T13" s="50" t="s">
        <v>130</v>
      </c>
      <c r="U13" s="65" t="s">
        <v>87</v>
      </c>
      <c r="V13" s="65" t="s">
        <v>86</v>
      </c>
      <c r="Y13" s="65" t="s">
        <v>1089</v>
      </c>
      <c r="Z13" s="58">
        <v>12</v>
      </c>
      <c r="AA13" s="64"/>
      <c r="AB13" s="60">
        <v>43831</v>
      </c>
      <c r="AC13" s="58">
        <v>12</v>
      </c>
      <c r="AD13" s="60">
        <v>43831</v>
      </c>
      <c r="AE13" s="60"/>
      <c r="AF13" s="51">
        <v>22258379</v>
      </c>
      <c r="AG13" s="63" t="s">
        <v>1141</v>
      </c>
      <c r="AH13" s="62">
        <v>43891</v>
      </c>
      <c r="AI13" s="62">
        <v>43921</v>
      </c>
      <c r="AJ13" s="61">
        <f t="shared" si="1"/>
        <v>31</v>
      </c>
      <c r="AK13" s="60">
        <v>43889</v>
      </c>
      <c r="AL13" s="59">
        <v>224</v>
      </c>
      <c r="AM13" s="51">
        <v>22258379</v>
      </c>
      <c r="AN13" s="57">
        <v>43886</v>
      </c>
      <c r="AO13" s="58">
        <v>228</v>
      </c>
      <c r="AP13" s="57">
        <v>43889</v>
      </c>
      <c r="AQ13" s="50" t="s">
        <v>1054</v>
      </c>
      <c r="AR13" s="57">
        <v>43903</v>
      </c>
      <c r="AS13" s="56"/>
      <c r="AW13" s="51"/>
      <c r="AX13" s="55"/>
      <c r="AZ13" s="56"/>
      <c r="BE13" s="55"/>
      <c r="BF13" s="51"/>
      <c r="BJ13" s="51"/>
      <c r="BS13" s="51"/>
      <c r="BV13" s="51"/>
      <c r="BW13" s="51"/>
      <c r="CB13" s="51"/>
      <c r="CF13" s="54">
        <f>+AF13+AS13+BF13+BS13</f>
        <v>22258379</v>
      </c>
      <c r="CG13" s="54">
        <f>+AJ13+AW13+BJ13+BW13</f>
        <v>31</v>
      </c>
      <c r="CH13" s="53">
        <f t="shared" si="3"/>
        <v>43921</v>
      </c>
      <c r="CJ13" s="51">
        <f t="shared" si="4"/>
        <v>84258379</v>
      </c>
      <c r="CK13" s="51"/>
      <c r="CL13" s="51">
        <f t="shared" si="5"/>
        <v>84258379</v>
      </c>
      <c r="CM13" s="52"/>
      <c r="CP13" s="51"/>
    </row>
    <row r="14" spans="1:94" s="69" customFormat="1" ht="16.5" customHeight="1" x14ac:dyDescent="0.3">
      <c r="A14" s="71">
        <v>13</v>
      </c>
      <c r="B14" s="83" t="s">
        <v>1145</v>
      </c>
      <c r="C14" s="83" t="s">
        <v>1225</v>
      </c>
      <c r="D14" s="83" t="s">
        <v>1139</v>
      </c>
      <c r="E14" s="80">
        <v>166000000</v>
      </c>
      <c r="F14" s="89"/>
      <c r="G14" s="89"/>
      <c r="H14" s="77">
        <v>43831</v>
      </c>
      <c r="I14" s="77">
        <v>43831</v>
      </c>
      <c r="J14" s="77">
        <v>43890</v>
      </c>
      <c r="K14" s="86">
        <f t="shared" si="0"/>
        <v>59</v>
      </c>
      <c r="L14" s="87" t="s">
        <v>287</v>
      </c>
      <c r="M14" s="69" t="s">
        <v>286</v>
      </c>
      <c r="N14" s="87" t="s">
        <v>360</v>
      </c>
      <c r="O14" s="69" t="s">
        <v>117</v>
      </c>
      <c r="Q14" s="69" t="s">
        <v>1224</v>
      </c>
      <c r="R14" s="69" t="s">
        <v>115</v>
      </c>
      <c r="S14" s="69" t="s">
        <v>1219</v>
      </c>
      <c r="T14" s="69" t="s">
        <v>130</v>
      </c>
      <c r="U14" s="83" t="s">
        <v>87</v>
      </c>
      <c r="V14" s="83" t="s">
        <v>86</v>
      </c>
      <c r="Y14" s="69" t="s">
        <v>1218</v>
      </c>
      <c r="Z14" s="71">
        <v>13</v>
      </c>
      <c r="AA14" s="80">
        <v>166000000</v>
      </c>
      <c r="AB14" s="77">
        <v>43831</v>
      </c>
      <c r="AC14" s="71">
        <v>13</v>
      </c>
      <c r="AD14" s="77">
        <v>43831</v>
      </c>
      <c r="AE14" s="77">
        <v>43850</v>
      </c>
      <c r="AF14" s="70">
        <v>80108421</v>
      </c>
      <c r="AG14" s="106" t="s">
        <v>1055</v>
      </c>
      <c r="AH14" s="117">
        <v>43891</v>
      </c>
      <c r="AI14" s="105">
        <v>43921</v>
      </c>
      <c r="AJ14" s="61">
        <f t="shared" si="1"/>
        <v>31</v>
      </c>
      <c r="AK14" s="77">
        <v>43889</v>
      </c>
      <c r="AL14" s="76">
        <v>225</v>
      </c>
      <c r="AM14" s="75">
        <v>80108421</v>
      </c>
      <c r="AN14" s="72">
        <v>43886</v>
      </c>
      <c r="AO14" s="71">
        <v>218</v>
      </c>
      <c r="AP14" s="72">
        <v>43889</v>
      </c>
      <c r="AQ14" s="69" t="s">
        <v>1054</v>
      </c>
      <c r="AR14" s="91"/>
      <c r="AS14" s="73"/>
      <c r="AW14" s="70"/>
      <c r="AX14" s="72"/>
      <c r="AZ14" s="73"/>
      <c r="BE14" s="72"/>
      <c r="BF14" s="70"/>
      <c r="BH14" s="72"/>
      <c r="BI14" s="72"/>
      <c r="BJ14" s="120"/>
      <c r="BK14" s="72"/>
      <c r="BM14" s="70"/>
      <c r="BN14" s="72"/>
      <c r="BO14" s="72"/>
      <c r="BP14" s="72"/>
      <c r="BR14" s="72"/>
      <c r="BS14" s="70"/>
      <c r="BV14" s="70"/>
      <c r="BW14" s="70"/>
      <c r="CB14" s="70"/>
      <c r="CF14" s="97">
        <v>158000000</v>
      </c>
      <c r="CG14" s="97">
        <v>61</v>
      </c>
      <c r="CH14" s="98">
        <v>43830</v>
      </c>
      <c r="CI14" s="97">
        <v>274</v>
      </c>
      <c r="CJ14" s="70">
        <v>711000000</v>
      </c>
      <c r="CK14" s="70"/>
      <c r="CL14" s="70">
        <v>711000000</v>
      </c>
      <c r="CM14" s="71"/>
    </row>
    <row r="15" spans="1:94" s="69" customFormat="1" ht="16.5" customHeight="1" x14ac:dyDescent="0.3">
      <c r="A15" s="71">
        <v>14</v>
      </c>
      <c r="B15" s="83" t="s">
        <v>1145</v>
      </c>
      <c r="C15" s="83" t="s">
        <v>1223</v>
      </c>
      <c r="D15" s="83" t="s">
        <v>1139</v>
      </c>
      <c r="E15" s="80">
        <v>94000000</v>
      </c>
      <c r="F15" s="89"/>
      <c r="G15" s="89"/>
      <c r="H15" s="77">
        <v>43831</v>
      </c>
      <c r="I15" s="77">
        <v>43831</v>
      </c>
      <c r="J15" s="77">
        <v>43890</v>
      </c>
      <c r="K15" s="86">
        <f t="shared" si="0"/>
        <v>59</v>
      </c>
      <c r="L15" s="87" t="s">
        <v>287</v>
      </c>
      <c r="M15" s="69" t="s">
        <v>286</v>
      </c>
      <c r="N15" s="87" t="s">
        <v>360</v>
      </c>
      <c r="O15" s="69" t="s">
        <v>117</v>
      </c>
      <c r="Q15" s="69" t="s">
        <v>1222</v>
      </c>
      <c r="R15" s="69" t="s">
        <v>115</v>
      </c>
      <c r="S15" s="69" t="s">
        <v>1219</v>
      </c>
      <c r="T15" s="69" t="s">
        <v>130</v>
      </c>
      <c r="U15" s="83" t="s">
        <v>87</v>
      </c>
      <c r="V15" s="83" t="s">
        <v>86</v>
      </c>
      <c r="Y15" s="69" t="s">
        <v>1218</v>
      </c>
      <c r="Z15" s="71">
        <v>14</v>
      </c>
      <c r="AA15" s="80">
        <v>94000000</v>
      </c>
      <c r="AB15" s="77">
        <v>43831</v>
      </c>
      <c r="AC15" s="71">
        <v>14</v>
      </c>
      <c r="AD15" s="77">
        <v>43831</v>
      </c>
      <c r="AE15" s="77">
        <v>43851</v>
      </c>
      <c r="AF15" s="70">
        <v>46390223</v>
      </c>
      <c r="AG15" s="106" t="s">
        <v>1055</v>
      </c>
      <c r="AH15" s="117">
        <v>43891</v>
      </c>
      <c r="AI15" s="105">
        <v>43921</v>
      </c>
      <c r="AJ15" s="61">
        <f t="shared" si="1"/>
        <v>31</v>
      </c>
      <c r="AK15" s="77">
        <v>43889</v>
      </c>
      <c r="AL15" s="76">
        <v>246</v>
      </c>
      <c r="AM15" s="75">
        <v>46390223</v>
      </c>
      <c r="AN15" s="72">
        <v>43886</v>
      </c>
      <c r="AO15" s="71">
        <v>219</v>
      </c>
      <c r="AP15" s="72">
        <v>43889</v>
      </c>
      <c r="AQ15" s="69" t="s">
        <v>1054</v>
      </c>
      <c r="AR15" s="91"/>
      <c r="AS15" s="73"/>
      <c r="AW15" s="70"/>
      <c r="AX15" s="72"/>
      <c r="AZ15" s="73"/>
      <c r="BE15" s="72"/>
      <c r="BF15" s="70"/>
      <c r="BJ15" s="70"/>
      <c r="BS15" s="70"/>
      <c r="BV15" s="70"/>
      <c r="BW15" s="70"/>
      <c r="CB15" s="70"/>
      <c r="CF15" s="97">
        <v>92500000</v>
      </c>
      <c r="CG15" s="97">
        <v>61</v>
      </c>
      <c r="CH15" s="98">
        <v>43830</v>
      </c>
      <c r="CI15" s="97">
        <v>274</v>
      </c>
      <c r="CJ15" s="70">
        <v>414500000</v>
      </c>
      <c r="CK15" s="70"/>
      <c r="CL15" s="70">
        <v>414500000</v>
      </c>
      <c r="CM15" s="71"/>
    </row>
    <row r="16" spans="1:94" s="50" customFormat="1" ht="16.5" customHeight="1" x14ac:dyDescent="0.3">
      <c r="A16" s="58">
        <v>15</v>
      </c>
      <c r="B16" s="65" t="s">
        <v>360</v>
      </c>
      <c r="C16" s="65" t="s">
        <v>613</v>
      </c>
      <c r="D16" s="65" t="s">
        <v>1100</v>
      </c>
      <c r="E16" s="68">
        <v>13000000</v>
      </c>
      <c r="F16" s="60"/>
      <c r="G16" s="67"/>
      <c r="H16" s="60">
        <v>43831</v>
      </c>
      <c r="I16" s="60">
        <v>43831</v>
      </c>
      <c r="J16" s="60">
        <v>43890</v>
      </c>
      <c r="K16" s="66">
        <f t="shared" si="0"/>
        <v>59</v>
      </c>
      <c r="L16" s="65" t="s">
        <v>287</v>
      </c>
      <c r="M16" s="50" t="s">
        <v>286</v>
      </c>
      <c r="N16" s="65" t="s">
        <v>360</v>
      </c>
      <c r="O16" s="50" t="s">
        <v>117</v>
      </c>
      <c r="Q16" s="50" t="s">
        <v>1221</v>
      </c>
      <c r="R16" s="50" t="s">
        <v>115</v>
      </c>
      <c r="S16" s="50" t="s">
        <v>283</v>
      </c>
      <c r="T16" s="50" t="s">
        <v>130</v>
      </c>
      <c r="U16" s="65" t="s">
        <v>87</v>
      </c>
      <c r="V16" s="65" t="s">
        <v>86</v>
      </c>
      <c r="Y16" s="65" t="s">
        <v>1089</v>
      </c>
      <c r="Z16" s="58">
        <v>15</v>
      </c>
      <c r="AA16" s="64"/>
      <c r="AB16" s="60">
        <v>43831</v>
      </c>
      <c r="AC16" s="58">
        <v>15</v>
      </c>
      <c r="AD16" s="60">
        <v>43831</v>
      </c>
      <c r="AE16" s="60"/>
      <c r="AF16" s="51"/>
      <c r="AG16" s="63"/>
      <c r="AH16" s="62"/>
      <c r="AI16" s="62"/>
      <c r="AJ16" s="61">
        <f t="shared" si="1"/>
        <v>0</v>
      </c>
      <c r="AK16" s="60"/>
      <c r="AL16" s="59"/>
      <c r="AM16" s="84"/>
      <c r="AN16" s="57"/>
      <c r="AO16" s="58"/>
      <c r="AP16" s="57"/>
      <c r="AR16" s="57"/>
      <c r="AS16" s="56"/>
      <c r="AW16" s="51"/>
      <c r="AX16" s="55"/>
      <c r="AZ16" s="56"/>
      <c r="BE16" s="55"/>
      <c r="BF16" s="51"/>
      <c r="BJ16" s="51"/>
      <c r="BS16" s="51"/>
      <c r="BV16" s="51"/>
      <c r="BW16" s="51"/>
      <c r="CB16" s="51"/>
      <c r="CF16" s="54">
        <f t="shared" ref="CF16:CF26" si="6">+AF16+AS16+BF16+BS16</f>
        <v>0</v>
      </c>
      <c r="CG16" s="54">
        <f t="shared" ref="CG16:CG26" si="7">+AJ16+AW16+BJ16+BW16</f>
        <v>0</v>
      </c>
      <c r="CH16" s="53">
        <f t="shared" ref="CH16:CH26" si="8">IF(BV16&gt;0,BV16,IF(BI16&gt;0,BI16,IF(AV16&gt;0,AV16,IF(AI16&gt;0,AI16,J16))))</f>
        <v>43890</v>
      </c>
      <c r="CJ16" s="51">
        <f t="shared" ref="CJ16:CJ38" si="9">+E16+AF16+AS16+BF16+BS16</f>
        <v>13000000</v>
      </c>
      <c r="CK16" s="51">
        <v>17402202</v>
      </c>
      <c r="CL16" s="51">
        <f t="shared" ref="CL16:CL26" si="10">+CJ16-CK16</f>
        <v>-4402202</v>
      </c>
      <c r="CM16" s="52">
        <v>43555</v>
      </c>
      <c r="CN16" s="50" t="s">
        <v>1001</v>
      </c>
      <c r="CP16" s="51"/>
    </row>
    <row r="17" spans="1:96" s="69" customFormat="1" ht="16.5" customHeight="1" x14ac:dyDescent="0.3">
      <c r="A17" s="71">
        <v>16</v>
      </c>
      <c r="B17" s="83" t="s">
        <v>1145</v>
      </c>
      <c r="C17" s="83" t="s">
        <v>619</v>
      </c>
      <c r="D17" s="83" t="s">
        <v>1139</v>
      </c>
      <c r="E17" s="80">
        <v>7200000</v>
      </c>
      <c r="F17" s="89"/>
      <c r="G17" s="89"/>
      <c r="H17" s="77">
        <v>43831</v>
      </c>
      <c r="I17" s="77">
        <v>43831</v>
      </c>
      <c r="J17" s="77">
        <v>43890</v>
      </c>
      <c r="K17" s="86">
        <f t="shared" si="0"/>
        <v>59</v>
      </c>
      <c r="L17" s="87" t="s">
        <v>287</v>
      </c>
      <c r="M17" s="69" t="s">
        <v>286</v>
      </c>
      <c r="N17" s="87" t="s">
        <v>360</v>
      </c>
      <c r="O17" s="69" t="s">
        <v>117</v>
      </c>
      <c r="Q17" s="69" t="s">
        <v>1220</v>
      </c>
      <c r="R17" s="69" t="s">
        <v>115</v>
      </c>
      <c r="S17" s="69" t="s">
        <v>1219</v>
      </c>
      <c r="T17" s="69" t="s">
        <v>130</v>
      </c>
      <c r="U17" s="83" t="s">
        <v>87</v>
      </c>
      <c r="V17" s="83" t="s">
        <v>86</v>
      </c>
      <c r="Y17" s="69" t="s">
        <v>1218</v>
      </c>
      <c r="Z17" s="71">
        <v>16</v>
      </c>
      <c r="AA17" s="80">
        <v>7200000</v>
      </c>
      <c r="AB17" s="77">
        <v>43831</v>
      </c>
      <c r="AC17" s="71">
        <v>16</v>
      </c>
      <c r="AD17" s="77">
        <v>43831</v>
      </c>
      <c r="AE17" s="77">
        <v>43850</v>
      </c>
      <c r="AF17" s="70">
        <v>3546387</v>
      </c>
      <c r="AG17" s="79"/>
      <c r="AH17" s="91"/>
      <c r="AI17" s="72"/>
      <c r="AJ17" s="61">
        <f t="shared" si="1"/>
        <v>0</v>
      </c>
      <c r="AK17" s="77">
        <v>43861</v>
      </c>
      <c r="AL17" s="76">
        <v>118</v>
      </c>
      <c r="AM17" s="75">
        <v>3546387</v>
      </c>
      <c r="AN17" s="72">
        <v>43859</v>
      </c>
      <c r="AO17" s="71">
        <v>148</v>
      </c>
      <c r="AP17" s="72">
        <v>43861</v>
      </c>
      <c r="AQ17" s="69" t="s">
        <v>791</v>
      </c>
      <c r="AR17" s="91"/>
      <c r="AS17" s="73"/>
      <c r="AW17" s="70"/>
      <c r="AX17" s="72"/>
      <c r="AZ17" s="73"/>
      <c r="BE17" s="72"/>
      <c r="BF17" s="70"/>
      <c r="BJ17" s="70"/>
      <c r="BS17" s="70"/>
      <c r="BV17" s="70"/>
      <c r="BW17" s="70"/>
      <c r="CB17" s="70"/>
      <c r="CF17" s="97">
        <f t="shared" si="6"/>
        <v>3546387</v>
      </c>
      <c r="CG17" s="97">
        <f t="shared" si="7"/>
        <v>0</v>
      </c>
      <c r="CH17" s="98">
        <f t="shared" si="8"/>
        <v>43890</v>
      </c>
      <c r="CJ17" s="70">
        <f t="shared" si="9"/>
        <v>10746387</v>
      </c>
      <c r="CK17" s="70"/>
      <c r="CL17" s="70">
        <f t="shared" si="10"/>
        <v>10746387</v>
      </c>
      <c r="CM17" s="71"/>
    </row>
    <row r="18" spans="1:96" s="50" customFormat="1" ht="16.5" customHeight="1" x14ac:dyDescent="0.3">
      <c r="A18" s="58">
        <v>17</v>
      </c>
      <c r="B18" s="65" t="s">
        <v>1217</v>
      </c>
      <c r="C18" s="65" t="s">
        <v>353</v>
      </c>
      <c r="D18" s="65" t="s">
        <v>1100</v>
      </c>
      <c r="E18" s="68">
        <v>146395963</v>
      </c>
      <c r="F18" s="60"/>
      <c r="G18" s="67"/>
      <c r="H18" s="60">
        <v>43831</v>
      </c>
      <c r="I18" s="60">
        <v>43831</v>
      </c>
      <c r="J18" s="60">
        <v>43890</v>
      </c>
      <c r="K18" s="66">
        <f t="shared" si="0"/>
        <v>59</v>
      </c>
      <c r="L18" s="65" t="s">
        <v>1216</v>
      </c>
      <c r="M18" s="50" t="s">
        <v>1215</v>
      </c>
      <c r="N18" s="65" t="s">
        <v>1214</v>
      </c>
      <c r="O18" s="50" t="s">
        <v>1213</v>
      </c>
      <c r="Q18" s="50" t="s">
        <v>1212</v>
      </c>
      <c r="R18" s="50" t="s">
        <v>115</v>
      </c>
      <c r="S18" s="50" t="s">
        <v>1211</v>
      </c>
      <c r="T18" s="50" t="s">
        <v>130</v>
      </c>
      <c r="U18" s="65" t="s">
        <v>348</v>
      </c>
      <c r="V18" s="65" t="s">
        <v>347</v>
      </c>
      <c r="Y18" s="65" t="s">
        <v>1089</v>
      </c>
      <c r="Z18" s="58">
        <v>17</v>
      </c>
      <c r="AA18" s="64"/>
      <c r="AB18" s="60">
        <v>43831</v>
      </c>
      <c r="AC18" s="58">
        <v>17</v>
      </c>
      <c r="AD18" s="60">
        <v>43831</v>
      </c>
      <c r="AE18" s="60"/>
      <c r="AF18" s="51">
        <v>58000000</v>
      </c>
      <c r="AG18" s="63" t="s">
        <v>1141</v>
      </c>
      <c r="AH18" s="62">
        <v>43891</v>
      </c>
      <c r="AI18" s="62">
        <v>43921</v>
      </c>
      <c r="AJ18" s="61">
        <f t="shared" si="1"/>
        <v>31</v>
      </c>
      <c r="AK18" s="60">
        <v>43889</v>
      </c>
      <c r="AL18" s="59">
        <v>208</v>
      </c>
      <c r="AM18" s="51">
        <v>58000000</v>
      </c>
      <c r="AN18" s="57">
        <v>43885</v>
      </c>
      <c r="AO18" s="58">
        <v>234</v>
      </c>
      <c r="AP18" s="57">
        <v>43889</v>
      </c>
      <c r="AQ18" s="50" t="s">
        <v>1054</v>
      </c>
      <c r="AR18" s="57"/>
      <c r="AS18" s="56">
        <v>0</v>
      </c>
      <c r="AT18" s="50" t="s">
        <v>1210</v>
      </c>
      <c r="AU18" s="55">
        <v>43922</v>
      </c>
      <c r="AV18" s="55">
        <v>43923</v>
      </c>
      <c r="AW18" s="51"/>
      <c r="AX18" s="55">
        <v>43921</v>
      </c>
      <c r="AZ18" s="56"/>
      <c r="BD18" s="50" t="s">
        <v>1209</v>
      </c>
      <c r="BE18" s="55">
        <v>43923</v>
      </c>
      <c r="BF18" s="51"/>
      <c r="BJ18" s="51"/>
      <c r="BS18" s="51"/>
      <c r="BV18" s="51"/>
      <c r="BW18" s="51"/>
      <c r="CB18" s="51"/>
      <c r="CF18" s="54">
        <f t="shared" si="6"/>
        <v>58000000</v>
      </c>
      <c r="CG18" s="54">
        <f t="shared" si="7"/>
        <v>31</v>
      </c>
      <c r="CH18" s="53">
        <f t="shared" si="8"/>
        <v>43923</v>
      </c>
      <c r="CJ18" s="51">
        <f t="shared" si="9"/>
        <v>204395963</v>
      </c>
      <c r="CK18" s="51">
        <v>154281321</v>
      </c>
      <c r="CL18" s="51">
        <f t="shared" si="10"/>
        <v>50114642</v>
      </c>
      <c r="CM18" s="52"/>
      <c r="CN18" s="50" t="s">
        <v>1135</v>
      </c>
      <c r="CP18" s="51">
        <f>50226643+50294052</f>
        <v>100520695</v>
      </c>
    </row>
    <row r="19" spans="1:96" s="50" customFormat="1" ht="16.5" customHeight="1" x14ac:dyDescent="0.3">
      <c r="A19" s="58">
        <v>18</v>
      </c>
      <c r="B19" s="65" t="s">
        <v>738</v>
      </c>
      <c r="C19" s="65" t="s">
        <v>1208</v>
      </c>
      <c r="D19" s="65" t="s">
        <v>1100</v>
      </c>
      <c r="E19" s="68">
        <v>32268000</v>
      </c>
      <c r="F19" s="60"/>
      <c r="G19" s="67"/>
      <c r="H19" s="60">
        <v>43831</v>
      </c>
      <c r="I19" s="60">
        <v>43850</v>
      </c>
      <c r="J19" s="60">
        <v>43890</v>
      </c>
      <c r="K19" s="66">
        <f t="shared" si="0"/>
        <v>40</v>
      </c>
      <c r="L19" s="65" t="s">
        <v>738</v>
      </c>
      <c r="M19" s="50" t="s">
        <v>739</v>
      </c>
      <c r="N19" s="65" t="s">
        <v>738</v>
      </c>
      <c r="O19" s="50" t="s">
        <v>737</v>
      </c>
      <c r="Q19" s="50" t="s">
        <v>1181</v>
      </c>
      <c r="R19" s="50" t="s">
        <v>115</v>
      </c>
      <c r="S19" s="50" t="s">
        <v>735</v>
      </c>
      <c r="T19" s="50" t="s">
        <v>130</v>
      </c>
      <c r="U19" s="65" t="s">
        <v>87</v>
      </c>
      <c r="V19" s="65" t="s">
        <v>86</v>
      </c>
      <c r="Y19" s="65" t="s">
        <v>1207</v>
      </c>
      <c r="Z19" s="58">
        <v>18</v>
      </c>
      <c r="AA19" s="64"/>
      <c r="AB19" s="60">
        <v>43831</v>
      </c>
      <c r="AC19" s="58">
        <v>43</v>
      </c>
      <c r="AD19" s="60">
        <v>43831</v>
      </c>
      <c r="AE19" s="60"/>
      <c r="AF19" s="51"/>
      <c r="AG19" s="63"/>
      <c r="AH19" s="62"/>
      <c r="AI19" s="62"/>
      <c r="AJ19" s="61">
        <f t="shared" si="1"/>
        <v>0</v>
      </c>
      <c r="AK19" s="60"/>
      <c r="AL19" s="59"/>
      <c r="AM19" s="84"/>
      <c r="AN19" s="57"/>
      <c r="AO19" s="58"/>
      <c r="AP19" s="57"/>
      <c r="AR19" s="57"/>
      <c r="AS19" s="56"/>
      <c r="AW19" s="51"/>
      <c r="AX19" s="55"/>
      <c r="AZ19" s="56"/>
      <c r="BE19" s="55"/>
      <c r="BF19" s="51"/>
      <c r="BJ19" s="51"/>
      <c r="BS19" s="51"/>
      <c r="BV19" s="51"/>
      <c r="BW19" s="51"/>
      <c r="CB19" s="51"/>
      <c r="CF19" s="54">
        <f t="shared" si="6"/>
        <v>0</v>
      </c>
      <c r="CG19" s="54">
        <f t="shared" si="7"/>
        <v>0</v>
      </c>
      <c r="CH19" s="53">
        <f t="shared" si="8"/>
        <v>43890</v>
      </c>
      <c r="CJ19" s="51">
        <f t="shared" si="9"/>
        <v>32268000</v>
      </c>
      <c r="CK19" s="51"/>
      <c r="CL19" s="51">
        <f t="shared" si="10"/>
        <v>32268000</v>
      </c>
      <c r="CM19" s="52"/>
      <c r="CP19" s="51"/>
    </row>
    <row r="20" spans="1:96" s="50" customFormat="1" ht="16.5" customHeight="1" x14ac:dyDescent="0.3">
      <c r="A20" s="58">
        <v>19</v>
      </c>
      <c r="B20" s="65" t="s">
        <v>706</v>
      </c>
      <c r="C20" s="65" t="s">
        <v>708</v>
      </c>
      <c r="D20" s="65" t="s">
        <v>1100</v>
      </c>
      <c r="E20" s="68">
        <v>35503208</v>
      </c>
      <c r="F20" s="60"/>
      <c r="G20" s="67"/>
      <c r="H20" s="60">
        <v>43831</v>
      </c>
      <c r="I20" s="60">
        <v>43831</v>
      </c>
      <c r="J20" s="60">
        <v>43890</v>
      </c>
      <c r="K20" s="66">
        <f t="shared" si="0"/>
        <v>59</v>
      </c>
      <c r="L20" s="65" t="s">
        <v>706</v>
      </c>
      <c r="M20" s="50" t="s">
        <v>707</v>
      </c>
      <c r="N20" s="65" t="s">
        <v>706</v>
      </c>
      <c r="O20" s="50" t="s">
        <v>705</v>
      </c>
      <c r="Q20" s="50" t="s">
        <v>704</v>
      </c>
      <c r="R20" s="50" t="s">
        <v>115</v>
      </c>
      <c r="S20" s="50" t="s">
        <v>1206</v>
      </c>
      <c r="T20" s="50" t="s">
        <v>130</v>
      </c>
      <c r="U20" s="65" t="s">
        <v>87</v>
      </c>
      <c r="V20" s="65" t="s">
        <v>86</v>
      </c>
      <c r="Y20" s="65" t="s">
        <v>1089</v>
      </c>
      <c r="Z20" s="58">
        <v>19</v>
      </c>
      <c r="AA20" s="64"/>
      <c r="AB20" s="60">
        <v>43831</v>
      </c>
      <c r="AC20" s="58">
        <v>19</v>
      </c>
      <c r="AD20" s="60">
        <v>43831</v>
      </c>
      <c r="AE20" s="60"/>
      <c r="AF20" s="51"/>
      <c r="AG20" s="63"/>
      <c r="AH20" s="62"/>
      <c r="AI20" s="62"/>
      <c r="AJ20" s="61">
        <f t="shared" si="1"/>
        <v>0</v>
      </c>
      <c r="AK20" s="60"/>
      <c r="AL20" s="59"/>
      <c r="AM20" s="84"/>
      <c r="AN20" s="57"/>
      <c r="AO20" s="58"/>
      <c r="AP20" s="57"/>
      <c r="AR20" s="57"/>
      <c r="AS20" s="56"/>
      <c r="AW20" s="51"/>
      <c r="AX20" s="55"/>
      <c r="AZ20" s="56"/>
      <c r="BE20" s="55"/>
      <c r="BF20" s="51"/>
      <c r="BJ20" s="51"/>
      <c r="BS20" s="51"/>
      <c r="BV20" s="51"/>
      <c r="BW20" s="51"/>
      <c r="CB20" s="51"/>
      <c r="CF20" s="54">
        <f t="shared" si="6"/>
        <v>0</v>
      </c>
      <c r="CG20" s="54">
        <f t="shared" si="7"/>
        <v>0</v>
      </c>
      <c r="CH20" s="53">
        <f t="shared" si="8"/>
        <v>43890</v>
      </c>
      <c r="CJ20" s="51">
        <f t="shared" si="9"/>
        <v>35503208</v>
      </c>
      <c r="CK20" s="51">
        <v>52210599</v>
      </c>
      <c r="CL20" s="51">
        <f t="shared" si="10"/>
        <v>-16707391</v>
      </c>
      <c r="CM20" s="52"/>
      <c r="CN20" s="50" t="s">
        <v>1001</v>
      </c>
      <c r="CO20" s="50" t="s">
        <v>4</v>
      </c>
      <c r="CP20" s="51">
        <f>17403533*2</f>
        <v>34807066</v>
      </c>
    </row>
    <row r="21" spans="1:96" s="50" customFormat="1" ht="16.5" customHeight="1" x14ac:dyDescent="0.3">
      <c r="A21" s="58">
        <v>20</v>
      </c>
      <c r="B21" s="65" t="s">
        <v>781</v>
      </c>
      <c r="C21" s="65" t="s">
        <v>1204</v>
      </c>
      <c r="D21" s="65" t="s">
        <v>1100</v>
      </c>
      <c r="E21" s="68">
        <v>27696882</v>
      </c>
      <c r="F21" s="60"/>
      <c r="G21" s="67"/>
      <c r="H21" s="60">
        <v>43831</v>
      </c>
      <c r="I21" s="60">
        <v>43841</v>
      </c>
      <c r="J21" s="60">
        <v>43890</v>
      </c>
      <c r="K21" s="66">
        <f t="shared" si="0"/>
        <v>49</v>
      </c>
      <c r="L21" s="65" t="s">
        <v>781</v>
      </c>
      <c r="M21" s="50" t="s">
        <v>782</v>
      </c>
      <c r="N21" s="65" t="s">
        <v>781</v>
      </c>
      <c r="O21" s="50" t="s">
        <v>780</v>
      </c>
      <c r="Q21" s="50" t="s">
        <v>698</v>
      </c>
      <c r="R21" s="50" t="s">
        <v>115</v>
      </c>
      <c r="S21" s="50" t="s">
        <v>1098</v>
      </c>
      <c r="T21" s="50" t="s">
        <v>130</v>
      </c>
      <c r="U21" s="65" t="s">
        <v>87</v>
      </c>
      <c r="V21" s="65" t="s">
        <v>86</v>
      </c>
      <c r="Y21" s="65" t="s">
        <v>1205</v>
      </c>
      <c r="Z21" s="58">
        <v>20</v>
      </c>
      <c r="AA21" s="64"/>
      <c r="AB21" s="60">
        <v>43831</v>
      </c>
      <c r="AC21" s="58">
        <v>20</v>
      </c>
      <c r="AD21" s="60">
        <v>43831</v>
      </c>
      <c r="AE21" s="60">
        <v>43831</v>
      </c>
      <c r="AF21" s="51"/>
      <c r="AG21" s="63"/>
      <c r="AH21" s="62"/>
      <c r="AI21" s="62"/>
      <c r="AJ21" s="61">
        <f t="shared" si="1"/>
        <v>0</v>
      </c>
      <c r="AK21" s="60"/>
      <c r="AL21" s="59"/>
      <c r="AM21" s="84"/>
      <c r="AN21" s="57"/>
      <c r="AO21" s="58"/>
      <c r="AP21" s="57"/>
      <c r="AR21" s="57"/>
      <c r="AS21" s="56"/>
      <c r="AW21" s="51"/>
      <c r="AX21" s="55"/>
      <c r="AZ21" s="56"/>
      <c r="BE21" s="55"/>
      <c r="BF21" s="51"/>
      <c r="BJ21" s="51"/>
      <c r="BS21" s="51"/>
      <c r="BV21" s="51"/>
      <c r="BW21" s="51"/>
      <c r="CB21" s="51"/>
      <c r="CF21" s="54">
        <f t="shared" si="6"/>
        <v>0</v>
      </c>
      <c r="CG21" s="54">
        <f t="shared" si="7"/>
        <v>0</v>
      </c>
      <c r="CH21" s="53">
        <f t="shared" si="8"/>
        <v>43890</v>
      </c>
      <c r="CJ21" s="51">
        <f t="shared" si="9"/>
        <v>27696882</v>
      </c>
      <c r="CK21" s="51">
        <v>40730709</v>
      </c>
      <c r="CL21" s="51">
        <f t="shared" si="10"/>
        <v>-13033827</v>
      </c>
      <c r="CM21" s="52">
        <v>43563</v>
      </c>
      <c r="CN21" s="50" t="s">
        <v>1001</v>
      </c>
      <c r="CP21" s="51"/>
    </row>
    <row r="22" spans="1:96" s="50" customFormat="1" ht="16.5" customHeight="1" x14ac:dyDescent="0.3">
      <c r="A22" s="58">
        <v>21</v>
      </c>
      <c r="B22" s="65" t="s">
        <v>700</v>
      </c>
      <c r="C22" s="65" t="s">
        <v>1204</v>
      </c>
      <c r="D22" s="65" t="s">
        <v>1100</v>
      </c>
      <c r="E22" s="68">
        <v>9470012</v>
      </c>
      <c r="F22" s="60"/>
      <c r="G22" s="67"/>
      <c r="H22" s="60">
        <v>43831</v>
      </c>
      <c r="I22" s="60">
        <v>43831</v>
      </c>
      <c r="J22" s="60">
        <v>43890</v>
      </c>
      <c r="K22" s="66">
        <f t="shared" si="0"/>
        <v>59</v>
      </c>
      <c r="L22" s="65" t="s">
        <v>700</v>
      </c>
      <c r="M22" s="50" t="s">
        <v>701</v>
      </c>
      <c r="N22" s="65" t="s">
        <v>700</v>
      </c>
      <c r="O22" s="50" t="s">
        <v>699</v>
      </c>
      <c r="Q22" s="50" t="s">
        <v>698</v>
      </c>
      <c r="R22" s="50" t="s">
        <v>115</v>
      </c>
      <c r="S22" s="50" t="s">
        <v>697</v>
      </c>
      <c r="T22" s="50" t="s">
        <v>130</v>
      </c>
      <c r="U22" s="65" t="s">
        <v>87</v>
      </c>
      <c r="V22" s="65" t="s">
        <v>86</v>
      </c>
      <c r="Y22" s="65" t="s">
        <v>1089</v>
      </c>
      <c r="Z22" s="58">
        <v>21</v>
      </c>
      <c r="AA22" s="64"/>
      <c r="AB22" s="60">
        <v>43831</v>
      </c>
      <c r="AC22" s="58">
        <v>21</v>
      </c>
      <c r="AD22" s="60">
        <v>43831</v>
      </c>
      <c r="AE22" s="60"/>
      <c r="AF22" s="51"/>
      <c r="AG22" s="63"/>
      <c r="AH22" s="62"/>
      <c r="AI22" s="62"/>
      <c r="AJ22" s="61">
        <f t="shared" si="1"/>
        <v>0</v>
      </c>
      <c r="AK22" s="60"/>
      <c r="AL22" s="59"/>
      <c r="AM22" s="84"/>
      <c r="AN22" s="57"/>
      <c r="AO22" s="58"/>
      <c r="AP22" s="57"/>
      <c r="AR22" s="57"/>
      <c r="AS22" s="56"/>
      <c r="AW22" s="51"/>
      <c r="AX22" s="55"/>
      <c r="AZ22" s="56"/>
      <c r="BE22" s="55"/>
      <c r="BF22" s="51"/>
      <c r="BJ22" s="51"/>
      <c r="BS22" s="51"/>
      <c r="BV22" s="51"/>
      <c r="BW22" s="51"/>
      <c r="CB22" s="51"/>
      <c r="CF22" s="54">
        <f t="shared" si="6"/>
        <v>0</v>
      </c>
      <c r="CG22" s="54">
        <f t="shared" si="7"/>
        <v>0</v>
      </c>
      <c r="CH22" s="53">
        <f t="shared" si="8"/>
        <v>43890</v>
      </c>
      <c r="CJ22" s="51">
        <f t="shared" si="9"/>
        <v>9470012</v>
      </c>
      <c r="CK22" s="51">
        <v>13926489</v>
      </c>
      <c r="CL22" s="51">
        <f t="shared" si="10"/>
        <v>-4456477</v>
      </c>
      <c r="CM22" s="52">
        <v>43563</v>
      </c>
      <c r="CN22" s="50" t="s">
        <v>1001</v>
      </c>
      <c r="CP22" s="51"/>
    </row>
    <row r="23" spans="1:96" s="50" customFormat="1" ht="16.5" customHeight="1" x14ac:dyDescent="0.3">
      <c r="A23" s="58">
        <v>22</v>
      </c>
      <c r="B23" s="65" t="s">
        <v>748</v>
      </c>
      <c r="C23" s="65" t="s">
        <v>1203</v>
      </c>
      <c r="D23" s="65" t="s">
        <v>1100</v>
      </c>
      <c r="E23" s="68">
        <v>28234500</v>
      </c>
      <c r="F23" s="60"/>
      <c r="G23" s="67"/>
      <c r="H23" s="60">
        <v>43831</v>
      </c>
      <c r="I23" s="60">
        <v>43831</v>
      </c>
      <c r="J23" s="60">
        <v>43890</v>
      </c>
      <c r="K23" s="66">
        <f t="shared" si="0"/>
        <v>59</v>
      </c>
      <c r="L23" s="65" t="s">
        <v>748</v>
      </c>
      <c r="M23" s="50" t="s">
        <v>749</v>
      </c>
      <c r="N23" s="65" t="s">
        <v>748</v>
      </c>
      <c r="O23" s="50" t="s">
        <v>747</v>
      </c>
      <c r="Q23" s="50" t="s">
        <v>631</v>
      </c>
      <c r="R23" s="50" t="s">
        <v>115</v>
      </c>
      <c r="S23" s="50" t="s">
        <v>746</v>
      </c>
      <c r="T23" s="50" t="s">
        <v>130</v>
      </c>
      <c r="U23" s="65" t="s">
        <v>87</v>
      </c>
      <c r="V23" s="65" t="s">
        <v>86</v>
      </c>
      <c r="Y23" s="65" t="s">
        <v>1089</v>
      </c>
      <c r="Z23" s="58">
        <v>22</v>
      </c>
      <c r="AA23" s="64"/>
      <c r="AB23" s="60">
        <v>43831</v>
      </c>
      <c r="AC23" s="58">
        <v>22</v>
      </c>
      <c r="AD23" s="60">
        <v>43831</v>
      </c>
      <c r="AE23" s="60"/>
      <c r="AF23" s="51"/>
      <c r="AG23" s="63"/>
      <c r="AH23" s="62"/>
      <c r="AI23" s="62"/>
      <c r="AJ23" s="61">
        <f t="shared" si="1"/>
        <v>0</v>
      </c>
      <c r="AK23" s="60"/>
      <c r="AL23" s="59"/>
      <c r="AM23" s="84"/>
      <c r="AN23" s="57"/>
      <c r="AO23" s="58"/>
      <c r="AP23" s="57"/>
      <c r="AR23" s="57"/>
      <c r="AS23" s="56"/>
      <c r="AW23" s="51"/>
      <c r="AX23" s="55"/>
      <c r="AZ23" s="56"/>
      <c r="BE23" s="55"/>
      <c r="BF23" s="51"/>
      <c r="BJ23" s="51"/>
      <c r="BS23" s="51"/>
      <c r="BV23" s="51"/>
      <c r="BW23" s="51"/>
      <c r="CB23" s="51"/>
      <c r="CF23" s="54">
        <f t="shared" si="6"/>
        <v>0</v>
      </c>
      <c r="CG23" s="54">
        <f t="shared" si="7"/>
        <v>0</v>
      </c>
      <c r="CH23" s="53">
        <f t="shared" si="8"/>
        <v>43890</v>
      </c>
      <c r="CJ23" s="51">
        <f t="shared" si="9"/>
        <v>28234500</v>
      </c>
      <c r="CK23" s="51">
        <v>39544200</v>
      </c>
      <c r="CL23" s="51">
        <f t="shared" si="10"/>
        <v>-11309700</v>
      </c>
      <c r="CM23" s="52">
        <v>43563</v>
      </c>
      <c r="CN23" s="50" t="s">
        <v>1001</v>
      </c>
      <c r="CP23" s="51"/>
    </row>
    <row r="24" spans="1:96" s="83" customFormat="1" ht="16.5" customHeight="1" x14ac:dyDescent="0.3">
      <c r="A24" s="71">
        <v>23</v>
      </c>
      <c r="B24" s="83" t="s">
        <v>744</v>
      </c>
      <c r="C24" s="87" t="s">
        <v>649</v>
      </c>
      <c r="D24" s="83" t="s">
        <v>1100</v>
      </c>
      <c r="E24" s="112">
        <v>6453600</v>
      </c>
      <c r="F24" s="111"/>
      <c r="G24" s="110"/>
      <c r="H24" s="77">
        <v>43831</v>
      </c>
      <c r="I24" s="77">
        <v>43831</v>
      </c>
      <c r="J24" s="77">
        <v>43890</v>
      </c>
      <c r="K24" s="86">
        <f t="shared" si="0"/>
        <v>59</v>
      </c>
      <c r="L24" s="83" t="s">
        <v>744</v>
      </c>
      <c r="M24" s="146" t="s">
        <v>745</v>
      </c>
      <c r="N24" s="83" t="s">
        <v>744</v>
      </c>
      <c r="O24" s="146" t="s">
        <v>743</v>
      </c>
      <c r="Q24" s="83" t="s">
        <v>742</v>
      </c>
      <c r="R24" s="69" t="s">
        <v>115</v>
      </c>
      <c r="S24" s="122" t="s">
        <v>741</v>
      </c>
      <c r="T24" s="69" t="s">
        <v>130</v>
      </c>
      <c r="U24" s="69" t="s">
        <v>87</v>
      </c>
      <c r="V24" s="83" t="s">
        <v>86</v>
      </c>
      <c r="Y24" s="69" t="s">
        <v>1089</v>
      </c>
      <c r="Z24" s="71">
        <v>23</v>
      </c>
      <c r="AA24" s="80">
        <v>6453600</v>
      </c>
      <c r="AB24" s="77">
        <v>43831</v>
      </c>
      <c r="AC24" s="71">
        <v>23</v>
      </c>
      <c r="AD24" s="77">
        <v>43831</v>
      </c>
      <c r="AE24" s="77">
        <v>43851</v>
      </c>
      <c r="AF24" s="144"/>
      <c r="AG24" s="106"/>
      <c r="AH24" s="105"/>
      <c r="AI24" s="105"/>
      <c r="AJ24" s="61">
        <f t="shared" si="1"/>
        <v>0</v>
      </c>
      <c r="AK24" s="77"/>
      <c r="AM24" s="113"/>
      <c r="AN24" s="74"/>
      <c r="AP24" s="74"/>
      <c r="AQ24" s="103"/>
      <c r="AR24" s="74"/>
      <c r="AS24" s="114"/>
      <c r="AU24" s="74"/>
      <c r="AV24" s="74"/>
      <c r="AW24" s="70"/>
      <c r="AX24" s="74"/>
      <c r="AZ24" s="114"/>
      <c r="BA24" s="103"/>
      <c r="BC24" s="103"/>
      <c r="BD24" s="99"/>
      <c r="BE24" s="74"/>
      <c r="BF24" s="113"/>
      <c r="BJ24" s="70"/>
      <c r="BN24" s="103"/>
      <c r="BP24" s="103"/>
      <c r="BQ24" s="103"/>
      <c r="BS24" s="113"/>
      <c r="BV24" s="113"/>
      <c r="BW24" s="70"/>
      <c r="CA24" s="103"/>
      <c r="CB24" s="113"/>
      <c r="CC24" s="103"/>
      <c r="CD24" s="103"/>
      <c r="CF24" s="97">
        <f t="shared" si="6"/>
        <v>0</v>
      </c>
      <c r="CG24" s="97">
        <f t="shared" si="7"/>
        <v>0</v>
      </c>
      <c r="CH24" s="98">
        <f t="shared" si="8"/>
        <v>43890</v>
      </c>
      <c r="CI24" s="97">
        <f>+K24+AJ24+AW24+BJ24+BW24</f>
        <v>59</v>
      </c>
      <c r="CJ24" s="70">
        <f t="shared" si="9"/>
        <v>6453600</v>
      </c>
      <c r="CK24" s="113">
        <v>9490608</v>
      </c>
      <c r="CL24" s="70">
        <f t="shared" si="10"/>
        <v>-3037008</v>
      </c>
      <c r="CM24" s="88">
        <v>43563</v>
      </c>
      <c r="CN24" s="83" t="s">
        <v>1001</v>
      </c>
      <c r="CO24" s="83" t="s">
        <v>4</v>
      </c>
      <c r="CP24" s="70">
        <f>3163536*3</f>
        <v>9490608</v>
      </c>
      <c r="CQ24" s="70">
        <f>3163536*2</f>
        <v>6327072</v>
      </c>
      <c r="CR24" s="70"/>
    </row>
    <row r="25" spans="1:96" s="83" customFormat="1" ht="16.5" customHeight="1" x14ac:dyDescent="0.3">
      <c r="A25" s="71">
        <v>24</v>
      </c>
      <c r="B25" s="83" t="s">
        <v>717</v>
      </c>
      <c r="C25" s="87" t="s">
        <v>649</v>
      </c>
      <c r="D25" s="83" t="s">
        <v>1100</v>
      </c>
      <c r="E25" s="112">
        <v>25814400</v>
      </c>
      <c r="F25" s="77"/>
      <c r="G25" s="118"/>
      <c r="H25" s="77">
        <v>43831</v>
      </c>
      <c r="I25" s="77">
        <v>43831</v>
      </c>
      <c r="J25" s="77">
        <v>43890</v>
      </c>
      <c r="K25" s="86">
        <f t="shared" si="0"/>
        <v>59</v>
      </c>
      <c r="L25" s="83" t="s">
        <v>717</v>
      </c>
      <c r="M25" s="83" t="s">
        <v>718</v>
      </c>
      <c r="N25" s="83" t="s">
        <v>717</v>
      </c>
      <c r="O25" s="83" t="s">
        <v>716</v>
      </c>
      <c r="Q25" s="83" t="s">
        <v>1198</v>
      </c>
      <c r="R25" s="69" t="s">
        <v>115</v>
      </c>
      <c r="S25" s="83" t="s">
        <v>1202</v>
      </c>
      <c r="T25" s="69" t="s">
        <v>130</v>
      </c>
      <c r="U25" s="69" t="s">
        <v>87</v>
      </c>
      <c r="V25" s="83" t="s">
        <v>86</v>
      </c>
      <c r="Y25" s="69" t="s">
        <v>1089</v>
      </c>
      <c r="Z25" s="71">
        <v>24</v>
      </c>
      <c r="AA25" s="80">
        <v>25814400</v>
      </c>
      <c r="AB25" s="77">
        <v>43831</v>
      </c>
      <c r="AC25" s="71">
        <v>24</v>
      </c>
      <c r="AD25" s="77">
        <v>43831</v>
      </c>
      <c r="AE25" s="77">
        <v>43854</v>
      </c>
      <c r="AF25" s="113"/>
      <c r="AG25" s="106"/>
      <c r="AH25" s="117"/>
      <c r="AI25" s="105"/>
      <c r="AJ25" s="61">
        <f t="shared" si="1"/>
        <v>0</v>
      </c>
      <c r="AK25" s="77"/>
      <c r="AL25" s="71"/>
      <c r="AM25" s="127"/>
      <c r="AN25" s="115"/>
      <c r="AO25" s="71"/>
      <c r="AP25" s="115"/>
      <c r="AQ25" s="103"/>
      <c r="AR25" s="88"/>
      <c r="AS25" s="114"/>
      <c r="AU25" s="74"/>
      <c r="AV25" s="74"/>
      <c r="AW25" s="70"/>
      <c r="AX25" s="74"/>
      <c r="AZ25" s="114"/>
      <c r="BA25" s="103"/>
      <c r="BC25" s="103"/>
      <c r="BD25" s="103"/>
      <c r="BE25" s="74"/>
      <c r="BF25" s="113"/>
      <c r="BJ25" s="70"/>
      <c r="BN25" s="103"/>
      <c r="BP25" s="103"/>
      <c r="BQ25" s="103"/>
      <c r="BS25" s="113"/>
      <c r="BV25" s="113"/>
      <c r="BW25" s="70"/>
      <c r="CA25" s="103"/>
      <c r="CB25" s="113"/>
      <c r="CC25" s="103"/>
      <c r="CD25" s="103"/>
      <c r="CF25" s="97">
        <f t="shared" si="6"/>
        <v>0</v>
      </c>
      <c r="CG25" s="97">
        <f t="shared" si="7"/>
        <v>0</v>
      </c>
      <c r="CH25" s="98">
        <f t="shared" si="8"/>
        <v>43890</v>
      </c>
      <c r="CI25" s="97"/>
      <c r="CJ25" s="70">
        <f t="shared" si="9"/>
        <v>25814400</v>
      </c>
      <c r="CK25" s="113">
        <v>37962432</v>
      </c>
      <c r="CL25" s="70">
        <f t="shared" si="10"/>
        <v>-12148032</v>
      </c>
      <c r="CM25" s="88">
        <v>43563</v>
      </c>
      <c r="CN25" s="83" t="s">
        <v>1001</v>
      </c>
    </row>
    <row r="26" spans="1:96" s="50" customFormat="1" ht="16.5" customHeight="1" x14ac:dyDescent="0.3">
      <c r="A26" s="58">
        <v>25</v>
      </c>
      <c r="B26" s="65" t="s">
        <v>726</v>
      </c>
      <c r="C26" s="65" t="s">
        <v>635</v>
      </c>
      <c r="D26" s="65" t="s">
        <v>1100</v>
      </c>
      <c r="E26" s="68">
        <v>8067000</v>
      </c>
      <c r="F26" s="60"/>
      <c r="G26" s="67"/>
      <c r="H26" s="60">
        <v>43831</v>
      </c>
      <c r="I26" s="60">
        <v>43831</v>
      </c>
      <c r="J26" s="60">
        <v>43890</v>
      </c>
      <c r="K26" s="66">
        <f t="shared" si="0"/>
        <v>59</v>
      </c>
      <c r="L26" s="65" t="s">
        <v>726</v>
      </c>
      <c r="M26" s="50" t="s">
        <v>727</v>
      </c>
      <c r="N26" s="65" t="s">
        <v>726</v>
      </c>
      <c r="O26" s="50" t="s">
        <v>725</v>
      </c>
      <c r="Q26" s="50" t="s">
        <v>637</v>
      </c>
      <c r="R26" s="50" t="s">
        <v>115</v>
      </c>
      <c r="S26" s="50" t="s">
        <v>1201</v>
      </c>
      <c r="T26" s="50" t="s">
        <v>130</v>
      </c>
      <c r="U26" s="65" t="s">
        <v>87</v>
      </c>
      <c r="V26" s="65" t="s">
        <v>86</v>
      </c>
      <c r="Y26" s="65" t="s">
        <v>1089</v>
      </c>
      <c r="Z26" s="58">
        <v>25</v>
      </c>
      <c r="AA26" s="64"/>
      <c r="AB26" s="60">
        <v>43831</v>
      </c>
      <c r="AC26" s="58">
        <v>25</v>
      </c>
      <c r="AD26" s="60">
        <v>43831</v>
      </c>
      <c r="AE26" s="60"/>
      <c r="AF26" s="51"/>
      <c r="AG26" s="63"/>
      <c r="AH26" s="62"/>
      <c r="AI26" s="62"/>
      <c r="AJ26" s="61">
        <f t="shared" si="1"/>
        <v>0</v>
      </c>
      <c r="AK26" s="60"/>
      <c r="AL26" s="59"/>
      <c r="AM26" s="84"/>
      <c r="AN26" s="57"/>
      <c r="AO26" s="58"/>
      <c r="AP26" s="57"/>
      <c r="AR26" s="57"/>
      <c r="AS26" s="56"/>
      <c r="AW26" s="51"/>
      <c r="AX26" s="55"/>
      <c r="AZ26" s="56"/>
      <c r="BE26" s="55"/>
      <c r="BF26" s="51"/>
      <c r="BJ26" s="51"/>
      <c r="BS26" s="51"/>
      <c r="BV26" s="51"/>
      <c r="BW26" s="51"/>
      <c r="CB26" s="51"/>
      <c r="CF26" s="54">
        <f t="shared" si="6"/>
        <v>0</v>
      </c>
      <c r="CG26" s="54">
        <f t="shared" si="7"/>
        <v>0</v>
      </c>
      <c r="CH26" s="53">
        <f t="shared" si="8"/>
        <v>43890</v>
      </c>
      <c r="CJ26" s="51">
        <f t="shared" si="9"/>
        <v>8067000</v>
      </c>
      <c r="CK26" s="51">
        <v>7117956</v>
      </c>
      <c r="CL26" s="51">
        <f t="shared" si="10"/>
        <v>949044</v>
      </c>
      <c r="CM26" s="52">
        <v>43563</v>
      </c>
      <c r="CN26" s="50" t="s">
        <v>1001</v>
      </c>
      <c r="CO26" s="50" t="s">
        <v>4</v>
      </c>
      <c r="CP26" s="51">
        <f>3163536+790884+3163536</f>
        <v>7117956</v>
      </c>
      <c r="CQ26" s="50">
        <f>3163536+790884+3163536</f>
        <v>7117956</v>
      </c>
    </row>
    <row r="27" spans="1:96" s="69" customFormat="1" ht="16.5" customHeight="1" x14ac:dyDescent="0.25">
      <c r="A27" s="71">
        <v>26</v>
      </c>
      <c r="B27" s="83" t="s">
        <v>721</v>
      </c>
      <c r="C27" s="87" t="s">
        <v>649</v>
      </c>
      <c r="D27" s="83" t="s">
        <v>1100</v>
      </c>
      <c r="E27" s="80">
        <v>21512000</v>
      </c>
      <c r="F27" s="89"/>
      <c r="G27" s="89"/>
      <c r="H27" s="77">
        <v>43831</v>
      </c>
      <c r="I27" s="77">
        <v>43831</v>
      </c>
      <c r="J27" s="77">
        <v>43890</v>
      </c>
      <c r="K27" s="86">
        <f t="shared" si="0"/>
        <v>59</v>
      </c>
      <c r="L27" s="83" t="s">
        <v>721</v>
      </c>
      <c r="M27" s="69" t="s">
        <v>1200</v>
      </c>
      <c r="N27" s="83" t="s">
        <v>721</v>
      </c>
      <c r="O27" s="69" t="s">
        <v>1199</v>
      </c>
      <c r="Q27" s="69" t="s">
        <v>1198</v>
      </c>
      <c r="R27" s="69" t="s">
        <v>115</v>
      </c>
      <c r="S27" s="69" t="s">
        <v>1197</v>
      </c>
      <c r="T27" s="69" t="s">
        <v>130</v>
      </c>
      <c r="U27" s="83" t="s">
        <v>87</v>
      </c>
      <c r="V27" s="83" t="s">
        <v>642</v>
      </c>
      <c r="Y27" s="69" t="s">
        <v>1111</v>
      </c>
      <c r="Z27" s="71">
        <v>26</v>
      </c>
      <c r="AA27" s="80">
        <v>21512000</v>
      </c>
      <c r="AB27" s="77">
        <v>43831</v>
      </c>
      <c r="AC27" s="71">
        <v>26</v>
      </c>
      <c r="AD27" s="77">
        <v>43831</v>
      </c>
      <c r="AE27" s="77">
        <v>43858</v>
      </c>
      <c r="AF27" s="70"/>
      <c r="AG27" s="79"/>
      <c r="AH27" s="91"/>
      <c r="AI27" s="72"/>
      <c r="AJ27" s="61">
        <f t="shared" si="1"/>
        <v>0</v>
      </c>
      <c r="AK27" s="77"/>
      <c r="AL27" s="76"/>
      <c r="AM27" s="75"/>
      <c r="AN27" s="72"/>
      <c r="AO27" s="71"/>
      <c r="AP27" s="72"/>
      <c r="AR27" s="91"/>
      <c r="AS27" s="73"/>
      <c r="AW27" s="70"/>
      <c r="AX27" s="72"/>
      <c r="AZ27" s="73"/>
      <c r="BE27" s="72"/>
      <c r="BF27" s="70"/>
      <c r="BJ27" s="70"/>
      <c r="BS27" s="70"/>
      <c r="BV27" s="70"/>
      <c r="BW27" s="70"/>
      <c r="CB27" s="70"/>
      <c r="CJ27" s="70">
        <f t="shared" si="9"/>
        <v>21512000</v>
      </c>
      <c r="CK27" s="70"/>
      <c r="CL27" s="70"/>
      <c r="CM27" s="71"/>
    </row>
    <row r="28" spans="1:96" s="83" customFormat="1" ht="16.5" customHeight="1" x14ac:dyDescent="0.3">
      <c r="A28" s="71">
        <v>27</v>
      </c>
      <c r="B28" s="83" t="s">
        <v>977</v>
      </c>
      <c r="C28" s="83" t="s">
        <v>1196</v>
      </c>
      <c r="D28" s="83" t="s">
        <v>1194</v>
      </c>
      <c r="E28" s="112">
        <v>18000000</v>
      </c>
      <c r="F28" s="111"/>
      <c r="G28" s="110"/>
      <c r="H28" s="77">
        <v>43831</v>
      </c>
      <c r="I28" s="77">
        <v>43831</v>
      </c>
      <c r="J28" s="77">
        <v>43890</v>
      </c>
      <c r="K28" s="86">
        <f t="shared" si="0"/>
        <v>59</v>
      </c>
      <c r="L28" s="83" t="s">
        <v>977</v>
      </c>
      <c r="M28" s="69" t="s">
        <v>978</v>
      </c>
      <c r="N28" s="83" t="s">
        <v>977</v>
      </c>
      <c r="O28" s="69" t="s">
        <v>976</v>
      </c>
      <c r="Q28" s="83" t="s">
        <v>1195</v>
      </c>
      <c r="R28" s="69" t="s">
        <v>115</v>
      </c>
      <c r="S28" s="83" t="s">
        <v>974</v>
      </c>
      <c r="T28" s="69" t="s">
        <v>130</v>
      </c>
      <c r="U28" s="69" t="s">
        <v>87</v>
      </c>
      <c r="V28" s="69" t="s">
        <v>86</v>
      </c>
      <c r="Y28" s="69" t="s">
        <v>1089</v>
      </c>
      <c r="Z28" s="71">
        <v>27</v>
      </c>
      <c r="AA28" s="80">
        <v>18000000</v>
      </c>
      <c r="AB28" s="77">
        <v>43831</v>
      </c>
      <c r="AC28" s="71">
        <v>27</v>
      </c>
      <c r="AD28" s="77">
        <v>43831</v>
      </c>
      <c r="AE28" s="77">
        <v>43857</v>
      </c>
      <c r="AF28" s="144"/>
      <c r="AG28" s="106"/>
      <c r="AH28" s="105"/>
      <c r="AI28" s="105"/>
      <c r="AJ28" s="61">
        <f t="shared" si="1"/>
        <v>0</v>
      </c>
      <c r="AK28" s="77"/>
      <c r="AM28" s="113"/>
      <c r="AN28" s="74"/>
      <c r="AP28" s="74"/>
      <c r="AQ28" s="103"/>
      <c r="AR28" s="74"/>
      <c r="AS28" s="114"/>
      <c r="AU28" s="74"/>
      <c r="AV28" s="74"/>
      <c r="AW28" s="70"/>
      <c r="AX28" s="74"/>
      <c r="AZ28" s="114"/>
      <c r="BA28" s="103"/>
      <c r="BC28" s="103"/>
      <c r="BD28" s="99"/>
      <c r="BE28" s="74"/>
      <c r="BF28" s="113"/>
      <c r="BJ28" s="70"/>
      <c r="BN28" s="103"/>
      <c r="BP28" s="103"/>
      <c r="BQ28" s="103"/>
      <c r="BS28" s="113"/>
      <c r="BV28" s="113"/>
      <c r="BW28" s="70"/>
      <c r="CA28" s="103"/>
      <c r="CB28" s="113"/>
      <c r="CC28" s="103"/>
      <c r="CD28" s="103"/>
      <c r="CF28" s="97">
        <f t="shared" ref="CF28:CF38" si="11">+AF28+AS28+BF28+BS28</f>
        <v>0</v>
      </c>
      <c r="CG28" s="97">
        <f t="shared" ref="CG28:CG38" si="12">+AJ28+AW28+BJ28+BW28</f>
        <v>0</v>
      </c>
      <c r="CH28" s="98">
        <f t="shared" ref="CH28:CH38" si="13">IF(BV28&gt;0,BV28,IF(BI28&gt;0,BI28,IF(AV28&gt;0,AV28,IF(AI28&gt;0,AI28,J28))))</f>
        <v>43890</v>
      </c>
      <c r="CI28" s="97">
        <f>+K28+AJ28+AW28+BJ28+BW28</f>
        <v>59</v>
      </c>
      <c r="CJ28" s="70">
        <f t="shared" si="9"/>
        <v>18000000</v>
      </c>
      <c r="CK28" s="113">
        <v>32997396</v>
      </c>
      <c r="CL28" s="70">
        <f t="shared" ref="CL28:CL38" si="14">+CJ28-CK28</f>
        <v>-14997396</v>
      </c>
      <c r="CM28" s="88">
        <v>43567</v>
      </c>
      <c r="CN28" s="83" t="s">
        <v>1001</v>
      </c>
      <c r="CO28" s="83" t="s">
        <v>4</v>
      </c>
      <c r="CP28" s="70">
        <f>13446783+14131290+5419323</f>
        <v>32997396</v>
      </c>
      <c r="CQ28" s="70">
        <f>13446783+14131290</f>
        <v>27578073</v>
      </c>
      <c r="CR28" s="70"/>
    </row>
    <row r="29" spans="1:96" s="83" customFormat="1" ht="16.5" customHeight="1" x14ac:dyDescent="0.3">
      <c r="A29" s="71">
        <v>28</v>
      </c>
      <c r="B29" s="83" t="s">
        <v>774</v>
      </c>
      <c r="C29" s="83" t="s">
        <v>777</v>
      </c>
      <c r="D29" s="83" t="s">
        <v>1194</v>
      </c>
      <c r="E29" s="112">
        <v>24000000</v>
      </c>
      <c r="F29" s="111"/>
      <c r="G29" s="110"/>
      <c r="H29" s="77">
        <v>43831</v>
      </c>
      <c r="I29" s="77">
        <v>43831</v>
      </c>
      <c r="J29" s="77">
        <v>43890</v>
      </c>
      <c r="K29" s="86">
        <f t="shared" si="0"/>
        <v>59</v>
      </c>
      <c r="L29" s="83" t="s">
        <v>774</v>
      </c>
      <c r="M29" s="69" t="s">
        <v>775</v>
      </c>
      <c r="N29" s="83" t="s">
        <v>774</v>
      </c>
      <c r="O29" s="69" t="s">
        <v>773</v>
      </c>
      <c r="Q29" s="83" t="s">
        <v>1193</v>
      </c>
      <c r="R29" s="69" t="s">
        <v>115</v>
      </c>
      <c r="S29" s="83" t="s">
        <v>771</v>
      </c>
      <c r="T29" s="69" t="s">
        <v>130</v>
      </c>
      <c r="U29" s="69" t="s">
        <v>87</v>
      </c>
      <c r="V29" s="69" t="s">
        <v>86</v>
      </c>
      <c r="Y29" s="69" t="s">
        <v>1089</v>
      </c>
      <c r="Z29" s="71">
        <v>28</v>
      </c>
      <c r="AA29" s="80">
        <v>24000000</v>
      </c>
      <c r="AB29" s="77">
        <v>43831</v>
      </c>
      <c r="AC29" s="71">
        <v>28</v>
      </c>
      <c r="AD29" s="77">
        <v>43831</v>
      </c>
      <c r="AE29" s="77">
        <v>43852</v>
      </c>
      <c r="AF29" s="144"/>
      <c r="AG29" s="106"/>
      <c r="AH29" s="105"/>
      <c r="AI29" s="105"/>
      <c r="AJ29" s="61">
        <f t="shared" si="1"/>
        <v>0</v>
      </c>
      <c r="AK29" s="77"/>
      <c r="AM29" s="113"/>
      <c r="AN29" s="74"/>
      <c r="AP29" s="74"/>
      <c r="AQ29" s="103"/>
      <c r="AR29" s="74"/>
      <c r="AS29" s="114"/>
      <c r="AW29" s="70"/>
      <c r="AX29" s="74"/>
      <c r="AZ29" s="114"/>
      <c r="BA29" s="103"/>
      <c r="BC29" s="103"/>
      <c r="BD29" s="103"/>
      <c r="BE29" s="74"/>
      <c r="BF29" s="113"/>
      <c r="BJ29" s="70"/>
      <c r="BN29" s="103"/>
      <c r="BP29" s="103"/>
      <c r="BQ29" s="103"/>
      <c r="BS29" s="113"/>
      <c r="BV29" s="113"/>
      <c r="BW29" s="70"/>
      <c r="CA29" s="103"/>
      <c r="CB29" s="113"/>
      <c r="CC29" s="103"/>
      <c r="CD29" s="103"/>
      <c r="CF29" s="97">
        <f t="shared" si="11"/>
        <v>0</v>
      </c>
      <c r="CG29" s="97">
        <f t="shared" si="12"/>
        <v>0</v>
      </c>
      <c r="CH29" s="98">
        <f t="shared" si="13"/>
        <v>43890</v>
      </c>
      <c r="CI29" s="97">
        <f>+K29+AJ29+AW29+BJ29+BW29</f>
        <v>59</v>
      </c>
      <c r="CJ29" s="70">
        <f t="shared" si="9"/>
        <v>24000000</v>
      </c>
      <c r="CK29" s="113">
        <v>29988613</v>
      </c>
      <c r="CL29" s="70">
        <f t="shared" si="14"/>
        <v>-5988613</v>
      </c>
      <c r="CM29" s="88">
        <v>43567</v>
      </c>
      <c r="CN29" s="83" t="s">
        <v>1001</v>
      </c>
      <c r="CO29" s="83" t="s">
        <v>4</v>
      </c>
      <c r="CP29" s="70">
        <f>9484425+11482252</f>
        <v>20966677</v>
      </c>
      <c r="CQ29" s="70"/>
      <c r="CR29" s="70"/>
    </row>
    <row r="30" spans="1:96" s="50" customFormat="1" ht="16.5" customHeight="1" x14ac:dyDescent="0.3">
      <c r="A30" s="58">
        <v>29</v>
      </c>
      <c r="B30" s="65" t="s">
        <v>663</v>
      </c>
      <c r="C30" s="65" t="s">
        <v>1043</v>
      </c>
      <c r="D30" s="65" t="s">
        <v>1100</v>
      </c>
      <c r="E30" s="68">
        <v>20000000</v>
      </c>
      <c r="F30" s="60"/>
      <c r="G30" s="67"/>
      <c r="H30" s="60">
        <v>43831</v>
      </c>
      <c r="I30" s="60">
        <v>43831</v>
      </c>
      <c r="J30" s="60">
        <v>43890</v>
      </c>
      <c r="K30" s="66">
        <f t="shared" si="0"/>
        <v>59</v>
      </c>
      <c r="L30" s="65" t="s">
        <v>663</v>
      </c>
      <c r="M30" s="50" t="s">
        <v>664</v>
      </c>
      <c r="N30" s="65" t="s">
        <v>663</v>
      </c>
      <c r="O30" s="50" t="s">
        <v>662</v>
      </c>
      <c r="Q30" s="50" t="s">
        <v>1192</v>
      </c>
      <c r="R30" s="50" t="s">
        <v>115</v>
      </c>
      <c r="S30" s="50" t="s">
        <v>1191</v>
      </c>
      <c r="T30" s="50" t="s">
        <v>130</v>
      </c>
      <c r="U30" s="65" t="s">
        <v>87</v>
      </c>
      <c r="V30" s="65" t="s">
        <v>86</v>
      </c>
      <c r="Y30" s="65" t="s">
        <v>1089</v>
      </c>
      <c r="Z30" s="58">
        <v>29</v>
      </c>
      <c r="AA30" s="64"/>
      <c r="AB30" s="60">
        <v>43831</v>
      </c>
      <c r="AC30" s="58">
        <v>29</v>
      </c>
      <c r="AD30" s="60">
        <v>43831</v>
      </c>
      <c r="AE30" s="60"/>
      <c r="AF30" s="51"/>
      <c r="AG30" s="63"/>
      <c r="AH30" s="62"/>
      <c r="AI30" s="62"/>
      <c r="AJ30" s="61">
        <f t="shared" si="1"/>
        <v>0</v>
      </c>
      <c r="AK30" s="60"/>
      <c r="AL30" s="59"/>
      <c r="AM30" s="84"/>
      <c r="AN30" s="57"/>
      <c r="AO30" s="58"/>
      <c r="AP30" s="57"/>
      <c r="AR30" s="57"/>
      <c r="AS30" s="56"/>
      <c r="AW30" s="51"/>
      <c r="AX30" s="55"/>
      <c r="AZ30" s="56"/>
      <c r="BE30" s="55"/>
      <c r="BF30" s="51"/>
      <c r="BJ30" s="51"/>
      <c r="BS30" s="51"/>
      <c r="BV30" s="51"/>
      <c r="BW30" s="51"/>
      <c r="CB30" s="51"/>
      <c r="CF30" s="54">
        <f t="shared" si="11"/>
        <v>0</v>
      </c>
      <c r="CG30" s="54">
        <f t="shared" si="12"/>
        <v>0</v>
      </c>
      <c r="CH30" s="53">
        <f t="shared" si="13"/>
        <v>43890</v>
      </c>
      <c r="CJ30" s="51">
        <f t="shared" si="9"/>
        <v>20000000</v>
      </c>
      <c r="CK30" s="51"/>
      <c r="CL30" s="51">
        <f t="shared" si="14"/>
        <v>20000000</v>
      </c>
      <c r="CM30" s="52"/>
      <c r="CP30" s="51"/>
    </row>
    <row r="31" spans="1:96" s="50" customFormat="1" ht="16.5" customHeight="1" x14ac:dyDescent="0.3">
      <c r="A31" s="58">
        <v>30</v>
      </c>
      <c r="B31" s="65" t="s">
        <v>303</v>
      </c>
      <c r="C31" s="65" t="s">
        <v>1190</v>
      </c>
      <c r="D31" s="65" t="s">
        <v>1109</v>
      </c>
      <c r="E31" s="68">
        <v>119416500</v>
      </c>
      <c r="F31" s="60"/>
      <c r="G31" s="67"/>
      <c r="H31" s="60">
        <v>43831</v>
      </c>
      <c r="I31" s="60">
        <v>43831</v>
      </c>
      <c r="J31" s="60">
        <v>44012</v>
      </c>
      <c r="K31" s="66">
        <f t="shared" si="0"/>
        <v>181</v>
      </c>
      <c r="L31" s="65" t="s">
        <v>305</v>
      </c>
      <c r="M31" s="50" t="s">
        <v>304</v>
      </c>
      <c r="N31" s="65" t="s">
        <v>303</v>
      </c>
      <c r="O31" s="50" t="s">
        <v>302</v>
      </c>
      <c r="Q31" s="50" t="s">
        <v>1189</v>
      </c>
      <c r="R31" s="50" t="s">
        <v>154</v>
      </c>
      <c r="S31" s="50" t="s">
        <v>1188</v>
      </c>
      <c r="T31" s="50" t="s">
        <v>88</v>
      </c>
      <c r="U31" s="65" t="s">
        <v>87</v>
      </c>
      <c r="V31" s="65" t="s">
        <v>86</v>
      </c>
      <c r="Y31" s="65" t="s">
        <v>1089</v>
      </c>
      <c r="Z31" s="58">
        <v>70</v>
      </c>
      <c r="AA31" s="64"/>
      <c r="AB31" s="60">
        <v>43831</v>
      </c>
      <c r="AC31" s="58">
        <v>106</v>
      </c>
      <c r="AD31" s="60">
        <v>43831</v>
      </c>
      <c r="AE31" s="60"/>
      <c r="AF31" s="51"/>
      <c r="AG31" s="63"/>
      <c r="AH31" s="62"/>
      <c r="AI31" s="62"/>
      <c r="AJ31" s="61">
        <f t="shared" si="1"/>
        <v>0</v>
      </c>
      <c r="AK31" s="60"/>
      <c r="AL31" s="59"/>
      <c r="AM31" s="84"/>
      <c r="AN31" s="57"/>
      <c r="AO31" s="58"/>
      <c r="AP31" s="57"/>
      <c r="AR31" s="57"/>
      <c r="AS31" s="56"/>
      <c r="AW31" s="51"/>
      <c r="AX31" s="55"/>
      <c r="AZ31" s="56"/>
      <c r="BE31" s="55"/>
      <c r="BF31" s="51"/>
      <c r="BJ31" s="51"/>
      <c r="BS31" s="51"/>
      <c r="BV31" s="51"/>
      <c r="BW31" s="51"/>
      <c r="CB31" s="51"/>
      <c r="CF31" s="54">
        <f t="shared" si="11"/>
        <v>0</v>
      </c>
      <c r="CG31" s="54">
        <f t="shared" si="12"/>
        <v>0</v>
      </c>
      <c r="CH31" s="53">
        <f t="shared" si="13"/>
        <v>44012</v>
      </c>
      <c r="CJ31" s="51">
        <f t="shared" si="9"/>
        <v>119416500</v>
      </c>
      <c r="CK31" s="51"/>
      <c r="CL31" s="51">
        <f t="shared" si="14"/>
        <v>119416500</v>
      </c>
      <c r="CM31" s="52"/>
      <c r="CP31" s="51"/>
    </row>
    <row r="32" spans="1:96" s="83" customFormat="1" ht="16.5" customHeight="1" x14ac:dyDescent="0.3">
      <c r="A32" s="71">
        <v>31</v>
      </c>
      <c r="B32" s="83" t="s">
        <v>688</v>
      </c>
      <c r="C32" s="83" t="s">
        <v>1187</v>
      </c>
      <c r="D32" s="83" t="s">
        <v>1100</v>
      </c>
      <c r="E32" s="112">
        <v>18000000</v>
      </c>
      <c r="F32" s="77"/>
      <c r="G32" s="118"/>
      <c r="H32" s="77">
        <v>43831</v>
      </c>
      <c r="I32" s="77">
        <v>43834</v>
      </c>
      <c r="J32" s="77">
        <v>43890</v>
      </c>
      <c r="K32" s="86">
        <f t="shared" si="0"/>
        <v>56</v>
      </c>
      <c r="L32" s="83" t="s">
        <v>1186</v>
      </c>
      <c r="M32" s="83" t="s">
        <v>689</v>
      </c>
      <c r="N32" s="83" t="s">
        <v>688</v>
      </c>
      <c r="O32" s="83" t="s">
        <v>687</v>
      </c>
      <c r="Q32" s="83" t="s">
        <v>1185</v>
      </c>
      <c r="R32" s="69" t="s">
        <v>115</v>
      </c>
      <c r="S32" s="74" t="s">
        <v>1184</v>
      </c>
      <c r="T32" s="69" t="s">
        <v>130</v>
      </c>
      <c r="U32" s="74" t="s">
        <v>87</v>
      </c>
      <c r="V32" s="92" t="s">
        <v>642</v>
      </c>
      <c r="W32" s="74"/>
      <c r="X32" s="74"/>
      <c r="Y32" s="69" t="s">
        <v>1165</v>
      </c>
      <c r="Z32" s="71">
        <v>31</v>
      </c>
      <c r="AA32" s="80"/>
      <c r="AB32" s="77">
        <v>43831</v>
      </c>
      <c r="AC32" s="71">
        <v>31</v>
      </c>
      <c r="AD32" s="77">
        <v>43831</v>
      </c>
      <c r="AE32" s="77">
        <v>43892</v>
      </c>
      <c r="AF32" s="113"/>
      <c r="AG32" s="106"/>
      <c r="AH32" s="117"/>
      <c r="AI32" s="105"/>
      <c r="AJ32" s="61">
        <f t="shared" si="1"/>
        <v>0</v>
      </c>
      <c r="AK32" s="77"/>
      <c r="AL32" s="71"/>
      <c r="AM32" s="127"/>
      <c r="AN32" s="115"/>
      <c r="AO32" s="71"/>
      <c r="AP32" s="115"/>
      <c r="AQ32" s="103"/>
      <c r="AR32" s="88"/>
      <c r="AS32" s="114"/>
      <c r="AW32" s="70"/>
      <c r="AX32" s="74"/>
      <c r="AZ32" s="114"/>
      <c r="BA32" s="103"/>
      <c r="BC32" s="103"/>
      <c r="BD32" s="103"/>
      <c r="BE32" s="74"/>
      <c r="BF32" s="113"/>
      <c r="BJ32" s="70"/>
      <c r="BN32" s="103"/>
      <c r="BP32" s="103"/>
      <c r="BQ32" s="103"/>
      <c r="BS32" s="113"/>
      <c r="BV32" s="113"/>
      <c r="BW32" s="70"/>
      <c r="CA32" s="103"/>
      <c r="CB32" s="113"/>
      <c r="CC32" s="103"/>
      <c r="CD32" s="103"/>
      <c r="CF32" s="97">
        <f t="shared" si="11"/>
        <v>0</v>
      </c>
      <c r="CG32" s="97">
        <f t="shared" si="12"/>
        <v>0</v>
      </c>
      <c r="CH32" s="98">
        <f t="shared" si="13"/>
        <v>43890</v>
      </c>
      <c r="CI32" s="97"/>
      <c r="CJ32" s="70">
        <f t="shared" si="9"/>
        <v>18000000</v>
      </c>
      <c r="CK32" s="113">
        <v>21436186</v>
      </c>
      <c r="CL32" s="70">
        <f t="shared" si="14"/>
        <v>-3436186</v>
      </c>
      <c r="CM32" s="88">
        <v>43567</v>
      </c>
      <c r="CN32" s="83" t="s">
        <v>1001</v>
      </c>
    </row>
    <row r="33" spans="1:115" s="83" customFormat="1" ht="16.5" customHeight="1" x14ac:dyDescent="0.3">
      <c r="A33" s="71">
        <v>32</v>
      </c>
      <c r="B33" s="83" t="s">
        <v>732</v>
      </c>
      <c r="C33" s="83" t="s">
        <v>690</v>
      </c>
      <c r="D33" s="83" t="s">
        <v>1139</v>
      </c>
      <c r="E33" s="112">
        <v>9000000</v>
      </c>
      <c r="F33" s="111"/>
      <c r="G33" s="110"/>
      <c r="H33" s="77">
        <v>43831</v>
      </c>
      <c r="I33" s="77">
        <v>43831</v>
      </c>
      <c r="J33" s="77">
        <v>43890</v>
      </c>
      <c r="K33" s="86">
        <f t="shared" si="0"/>
        <v>59</v>
      </c>
      <c r="L33" s="83" t="s">
        <v>732</v>
      </c>
      <c r="M33" s="146" t="s">
        <v>733</v>
      </c>
      <c r="N33" s="83" t="s">
        <v>732</v>
      </c>
      <c r="O33" s="146" t="s">
        <v>731</v>
      </c>
      <c r="Q33" s="83" t="s">
        <v>1183</v>
      </c>
      <c r="R33" s="145" t="s">
        <v>729</v>
      </c>
      <c r="S33" s="122" t="s">
        <v>728</v>
      </c>
      <c r="T33" s="69" t="s">
        <v>130</v>
      </c>
      <c r="U33" s="74" t="s">
        <v>87</v>
      </c>
      <c r="V33" s="92" t="s">
        <v>642</v>
      </c>
      <c r="Y33" s="69" t="s">
        <v>1111</v>
      </c>
      <c r="Z33" s="71">
        <v>32</v>
      </c>
      <c r="AA33" s="80">
        <v>9000000</v>
      </c>
      <c r="AB33" s="77">
        <v>43831</v>
      </c>
      <c r="AC33" s="71">
        <v>32</v>
      </c>
      <c r="AD33" s="77">
        <v>43831</v>
      </c>
      <c r="AE33" s="77">
        <v>43851</v>
      </c>
      <c r="AF33" s="144"/>
      <c r="AG33" s="106"/>
      <c r="AH33" s="105"/>
      <c r="AI33" s="105"/>
      <c r="AJ33" s="61">
        <f t="shared" si="1"/>
        <v>0</v>
      </c>
      <c r="AK33" s="77"/>
      <c r="AM33" s="96"/>
      <c r="AN33" s="115"/>
      <c r="AP33" s="115"/>
      <c r="AQ33" s="99"/>
      <c r="AR33" s="102"/>
      <c r="AS33" s="114"/>
      <c r="AW33" s="70"/>
      <c r="AX33" s="74"/>
      <c r="AZ33" s="114"/>
      <c r="BA33" s="103"/>
      <c r="BC33" s="103"/>
      <c r="BD33" s="103"/>
      <c r="BE33" s="74"/>
      <c r="BF33" s="113"/>
      <c r="BJ33" s="70"/>
      <c r="BN33" s="103"/>
      <c r="BP33" s="103"/>
      <c r="BQ33" s="103"/>
      <c r="BS33" s="113"/>
      <c r="BV33" s="113"/>
      <c r="BW33" s="70"/>
      <c r="CA33" s="103"/>
      <c r="CB33" s="113"/>
      <c r="CC33" s="103"/>
      <c r="CD33" s="103"/>
      <c r="CF33" s="97">
        <f t="shared" si="11"/>
        <v>0</v>
      </c>
      <c r="CG33" s="97">
        <f t="shared" si="12"/>
        <v>0</v>
      </c>
      <c r="CH33" s="98">
        <f t="shared" si="13"/>
        <v>43890</v>
      </c>
      <c r="CI33" s="97">
        <f>+K33+AJ33+AW33+BJ33+BW33</f>
        <v>59</v>
      </c>
      <c r="CJ33" s="70">
        <f t="shared" si="9"/>
        <v>9000000</v>
      </c>
      <c r="CK33" s="113">
        <v>11995073</v>
      </c>
      <c r="CL33" s="70">
        <f t="shared" si="14"/>
        <v>-2995073</v>
      </c>
      <c r="CM33" s="88">
        <v>43563</v>
      </c>
      <c r="CN33" s="83" t="s">
        <v>1001</v>
      </c>
      <c r="CO33" s="83" t="s">
        <v>4</v>
      </c>
      <c r="CP33" s="70">
        <f>4448722+5437327</f>
        <v>9886049</v>
      </c>
      <c r="CQ33" s="70"/>
      <c r="CR33" s="70"/>
    </row>
    <row r="34" spans="1:115" s="50" customFormat="1" ht="16.5" customHeight="1" x14ac:dyDescent="0.3">
      <c r="A34" s="58">
        <v>33</v>
      </c>
      <c r="B34" s="65" t="s">
        <v>769</v>
      </c>
      <c r="C34" s="65" t="s">
        <v>1182</v>
      </c>
      <c r="D34" s="65" t="s">
        <v>1144</v>
      </c>
      <c r="E34" s="68">
        <v>32268000</v>
      </c>
      <c r="F34" s="60"/>
      <c r="G34" s="67"/>
      <c r="H34" s="60">
        <v>43831</v>
      </c>
      <c r="I34" s="60">
        <v>43831</v>
      </c>
      <c r="J34" s="60">
        <v>43890</v>
      </c>
      <c r="K34" s="66">
        <f t="shared" si="0"/>
        <v>59</v>
      </c>
      <c r="L34" s="65" t="s">
        <v>769</v>
      </c>
      <c r="M34" s="50" t="s">
        <v>770</v>
      </c>
      <c r="N34" s="65" t="s">
        <v>769</v>
      </c>
      <c r="O34" s="50" t="s">
        <v>768</v>
      </c>
      <c r="Q34" s="50" t="s">
        <v>1181</v>
      </c>
      <c r="R34" s="50" t="s">
        <v>115</v>
      </c>
      <c r="S34" s="50" t="s">
        <v>1180</v>
      </c>
      <c r="T34" s="50" t="s">
        <v>130</v>
      </c>
      <c r="U34" s="65" t="s">
        <v>87</v>
      </c>
      <c r="V34" s="65" t="s">
        <v>86</v>
      </c>
      <c r="Y34" s="65" t="s">
        <v>1089</v>
      </c>
      <c r="Z34" s="58">
        <v>33</v>
      </c>
      <c r="AA34" s="64"/>
      <c r="AB34" s="60">
        <v>43831</v>
      </c>
      <c r="AC34" s="58">
        <v>33</v>
      </c>
      <c r="AD34" s="60">
        <v>43831</v>
      </c>
      <c r="AE34" s="60"/>
      <c r="AF34" s="51"/>
      <c r="AG34" s="63"/>
      <c r="AH34" s="62"/>
      <c r="AI34" s="62"/>
      <c r="AJ34" s="61">
        <f t="shared" ref="AJ34:AJ65" si="15">IF(AI34&gt;0,AI34-J34,0)</f>
        <v>0</v>
      </c>
      <c r="AK34" s="60"/>
      <c r="AL34" s="59"/>
      <c r="AM34" s="84"/>
      <c r="AN34" s="57"/>
      <c r="AO34" s="58"/>
      <c r="AP34" s="57"/>
      <c r="AR34" s="57"/>
      <c r="AS34" s="56"/>
      <c r="AW34" s="51"/>
      <c r="AX34" s="55"/>
      <c r="AZ34" s="56"/>
      <c r="BE34" s="55"/>
      <c r="BF34" s="51"/>
      <c r="BJ34" s="51"/>
      <c r="BS34" s="51"/>
      <c r="BV34" s="51"/>
      <c r="BW34" s="51"/>
      <c r="CB34" s="51"/>
      <c r="CF34" s="54">
        <f t="shared" si="11"/>
        <v>0</v>
      </c>
      <c r="CG34" s="54">
        <f t="shared" si="12"/>
        <v>0</v>
      </c>
      <c r="CH34" s="53">
        <f t="shared" si="13"/>
        <v>43890</v>
      </c>
      <c r="CJ34" s="51">
        <f t="shared" si="9"/>
        <v>32268000</v>
      </c>
      <c r="CK34" s="51">
        <v>35523873</v>
      </c>
      <c r="CL34" s="51">
        <f t="shared" si="14"/>
        <v>-3255873</v>
      </c>
      <c r="CM34" s="52">
        <v>43567</v>
      </c>
      <c r="CN34" s="50" t="s">
        <v>1001</v>
      </c>
      <c r="CP34" s="51"/>
    </row>
    <row r="35" spans="1:115" s="95" customFormat="1" ht="16.5" customHeight="1" x14ac:dyDescent="0.3">
      <c r="A35" s="71">
        <v>34</v>
      </c>
      <c r="B35" s="83" t="s">
        <v>682</v>
      </c>
      <c r="C35" s="83" t="s">
        <v>1179</v>
      </c>
      <c r="D35" s="83" t="s">
        <v>1139</v>
      </c>
      <c r="E35" s="112">
        <v>13109040</v>
      </c>
      <c r="F35" s="77"/>
      <c r="G35" s="118"/>
      <c r="H35" s="77">
        <v>43831</v>
      </c>
      <c r="I35" s="77">
        <v>43831</v>
      </c>
      <c r="J35" s="77">
        <v>43890</v>
      </c>
      <c r="K35" s="86">
        <f t="shared" si="0"/>
        <v>59</v>
      </c>
      <c r="L35" s="83" t="s">
        <v>682</v>
      </c>
      <c r="M35" s="95" t="s">
        <v>1178</v>
      </c>
      <c r="N35" s="83" t="s">
        <v>682</v>
      </c>
      <c r="O35" s="95" t="s">
        <v>681</v>
      </c>
      <c r="Q35" s="95" t="s">
        <v>1177</v>
      </c>
      <c r="R35" s="95" t="s">
        <v>115</v>
      </c>
      <c r="S35" s="95" t="s">
        <v>1176</v>
      </c>
      <c r="T35" s="69" t="s">
        <v>130</v>
      </c>
      <c r="U35" s="92" t="s">
        <v>87</v>
      </c>
      <c r="V35" s="92" t="s">
        <v>642</v>
      </c>
      <c r="Y35" s="69" t="s">
        <v>1111</v>
      </c>
      <c r="Z35" s="108">
        <v>34</v>
      </c>
      <c r="AA35" s="109">
        <v>13109040</v>
      </c>
      <c r="AB35" s="77">
        <v>43831</v>
      </c>
      <c r="AC35" s="108">
        <v>34</v>
      </c>
      <c r="AD35" s="77">
        <v>43831</v>
      </c>
      <c r="AE35" s="104">
        <v>43852</v>
      </c>
      <c r="AF35" s="96"/>
      <c r="AG35" s="106"/>
      <c r="AH35" s="117"/>
      <c r="AI35" s="105"/>
      <c r="AJ35" s="61">
        <f t="shared" si="15"/>
        <v>0</v>
      </c>
      <c r="AK35" s="143"/>
      <c r="AL35" s="71"/>
      <c r="AM35" s="127"/>
      <c r="AN35" s="126"/>
      <c r="AO35" s="71"/>
      <c r="AP35" s="100"/>
      <c r="AQ35" s="103"/>
      <c r="AR35" s="125"/>
      <c r="AS35" s="101"/>
      <c r="AU35" s="100"/>
      <c r="AV35" s="100"/>
      <c r="AW35" s="70"/>
      <c r="AX35" s="100"/>
      <c r="AZ35" s="101"/>
      <c r="BA35" s="126"/>
      <c r="BB35" s="69"/>
      <c r="BC35" s="126"/>
      <c r="BD35" s="99"/>
      <c r="BE35" s="100"/>
      <c r="BF35" s="96"/>
      <c r="BJ35" s="70"/>
      <c r="BN35" s="99"/>
      <c r="BP35" s="99"/>
      <c r="BQ35" s="99"/>
      <c r="BS35" s="96"/>
      <c r="BV35" s="96"/>
      <c r="BW35" s="70"/>
      <c r="CA35" s="99"/>
      <c r="CB35" s="96"/>
      <c r="CC35" s="99"/>
      <c r="CD35" s="99"/>
      <c r="CF35" s="97">
        <f t="shared" si="11"/>
        <v>0</v>
      </c>
      <c r="CG35" s="97">
        <f t="shared" si="12"/>
        <v>0</v>
      </c>
      <c r="CH35" s="98">
        <f t="shared" si="13"/>
        <v>43890</v>
      </c>
      <c r="CI35" s="97"/>
      <c r="CJ35" s="70">
        <f t="shared" si="9"/>
        <v>13109040</v>
      </c>
      <c r="CK35" s="96">
        <v>18819000</v>
      </c>
      <c r="CL35" s="70">
        <f t="shared" si="14"/>
        <v>-5709960</v>
      </c>
      <c r="CM35" s="125">
        <v>43563</v>
      </c>
      <c r="CN35" s="95" t="s">
        <v>1001</v>
      </c>
    </row>
    <row r="36" spans="1:115" s="95" customFormat="1" ht="16.5" customHeight="1" x14ac:dyDescent="0.3">
      <c r="A36" s="71">
        <v>35</v>
      </c>
      <c r="B36" s="83" t="s">
        <v>694</v>
      </c>
      <c r="C36" s="83" t="s">
        <v>1175</v>
      </c>
      <c r="D36" s="83" t="s">
        <v>1169</v>
      </c>
      <c r="E36" s="112">
        <v>32268000</v>
      </c>
      <c r="F36" s="111"/>
      <c r="G36" s="110"/>
      <c r="H36" s="77">
        <v>43831</v>
      </c>
      <c r="I36" s="77">
        <v>43831</v>
      </c>
      <c r="J36" s="77">
        <v>43890</v>
      </c>
      <c r="K36" s="86">
        <f t="shared" si="0"/>
        <v>59</v>
      </c>
      <c r="L36" s="83" t="s">
        <v>694</v>
      </c>
      <c r="M36" s="95" t="s">
        <v>1174</v>
      </c>
      <c r="N36" s="83" t="s">
        <v>694</v>
      </c>
      <c r="O36" s="95" t="s">
        <v>693</v>
      </c>
      <c r="Q36" s="83" t="s">
        <v>1173</v>
      </c>
      <c r="R36" s="95" t="s">
        <v>115</v>
      </c>
      <c r="S36" s="95" t="s">
        <v>1172</v>
      </c>
      <c r="T36" s="69" t="s">
        <v>130</v>
      </c>
      <c r="U36" s="92" t="s">
        <v>87</v>
      </c>
      <c r="V36" s="92" t="s">
        <v>642</v>
      </c>
      <c r="Y36" s="69" t="s">
        <v>1111</v>
      </c>
      <c r="Z36" s="108">
        <v>35</v>
      </c>
      <c r="AA36" s="109">
        <v>32868000</v>
      </c>
      <c r="AB36" s="77">
        <v>43831</v>
      </c>
      <c r="AC36" s="108">
        <v>35</v>
      </c>
      <c r="AD36" s="77">
        <v>43831</v>
      </c>
      <c r="AE36" s="77">
        <v>43831</v>
      </c>
      <c r="AF36" s="107"/>
      <c r="AG36" s="106"/>
      <c r="AH36" s="105"/>
      <c r="AI36" s="105"/>
      <c r="AJ36" s="61">
        <f t="shared" si="15"/>
        <v>0</v>
      </c>
      <c r="AK36" s="104"/>
      <c r="AM36" s="96"/>
      <c r="AN36" s="74"/>
      <c r="AP36" s="74"/>
      <c r="AQ36" s="103"/>
      <c r="AR36" s="102"/>
      <c r="AS36" s="101"/>
      <c r="AW36" s="70"/>
      <c r="AX36" s="100"/>
      <c r="AZ36" s="101"/>
      <c r="BA36" s="99"/>
      <c r="BC36" s="99"/>
      <c r="BD36" s="99"/>
      <c r="BE36" s="100"/>
      <c r="BF36" s="96"/>
      <c r="BJ36" s="70"/>
      <c r="BN36" s="99"/>
      <c r="BP36" s="99"/>
      <c r="BQ36" s="99"/>
      <c r="BS36" s="96"/>
      <c r="BV36" s="96"/>
      <c r="BW36" s="70"/>
      <c r="CA36" s="99"/>
      <c r="CB36" s="96"/>
      <c r="CC36" s="99"/>
      <c r="CD36" s="99"/>
      <c r="CF36" s="97">
        <f t="shared" si="11"/>
        <v>0</v>
      </c>
      <c r="CG36" s="97">
        <f t="shared" si="12"/>
        <v>0</v>
      </c>
      <c r="CH36" s="98">
        <f t="shared" si="13"/>
        <v>43890</v>
      </c>
      <c r="CI36" s="97">
        <f>+K36+AJ36+AW36+BJ36+BW36</f>
        <v>59</v>
      </c>
      <c r="CJ36" s="70">
        <f t="shared" si="9"/>
        <v>32268000</v>
      </c>
      <c r="CK36" s="96">
        <f>15026796+15092703+14104098</f>
        <v>44223597</v>
      </c>
      <c r="CL36" s="70">
        <f t="shared" si="14"/>
        <v>-11955597</v>
      </c>
      <c r="CM36" s="88">
        <v>43563</v>
      </c>
      <c r="CN36" s="83" t="s">
        <v>1001</v>
      </c>
      <c r="CO36" s="83" t="s">
        <v>4</v>
      </c>
      <c r="CP36" s="96">
        <f>15026796+15092703</f>
        <v>30119499</v>
      </c>
      <c r="CQ36" s="70"/>
      <c r="CR36" s="70"/>
      <c r="CS36" s="96"/>
      <c r="CT36" s="71" t="s">
        <v>4</v>
      </c>
    </row>
    <row r="37" spans="1:115" s="95" customFormat="1" ht="16.5" customHeight="1" x14ac:dyDescent="0.3">
      <c r="A37" s="71">
        <v>36</v>
      </c>
      <c r="B37" s="83" t="s">
        <v>1171</v>
      </c>
      <c r="C37" s="83" t="s">
        <v>1170</v>
      </c>
      <c r="D37" s="83" t="s">
        <v>1169</v>
      </c>
      <c r="E37" s="112">
        <v>700000000</v>
      </c>
      <c r="F37" s="77"/>
      <c r="G37" s="118"/>
      <c r="H37" s="77">
        <v>43831</v>
      </c>
      <c r="I37" s="77">
        <v>43834</v>
      </c>
      <c r="J37" s="77">
        <v>43890</v>
      </c>
      <c r="K37" s="86">
        <f t="shared" si="0"/>
        <v>56</v>
      </c>
      <c r="L37" s="95" t="s">
        <v>247</v>
      </c>
      <c r="M37" s="95" t="s">
        <v>246</v>
      </c>
      <c r="N37" s="95" t="s">
        <v>1168</v>
      </c>
      <c r="O37" s="95" t="s">
        <v>244</v>
      </c>
      <c r="Q37" s="95" t="s">
        <v>1167</v>
      </c>
      <c r="R37" s="95" t="s">
        <v>115</v>
      </c>
      <c r="S37" s="95" t="s">
        <v>1166</v>
      </c>
      <c r="T37" s="69" t="s">
        <v>130</v>
      </c>
      <c r="U37" s="92" t="s">
        <v>87</v>
      </c>
      <c r="V37" s="92" t="s">
        <v>642</v>
      </c>
      <c r="Y37" s="69" t="s">
        <v>1165</v>
      </c>
      <c r="Z37" s="108">
        <v>36</v>
      </c>
      <c r="AA37" s="109">
        <v>700000000</v>
      </c>
      <c r="AB37" s="77">
        <v>43831</v>
      </c>
      <c r="AC37" s="108">
        <v>36</v>
      </c>
      <c r="AD37" s="77">
        <v>43831</v>
      </c>
      <c r="AE37" s="104">
        <v>43864</v>
      </c>
      <c r="AF37" s="96">
        <v>350000000</v>
      </c>
      <c r="AG37" s="106" t="s">
        <v>1055</v>
      </c>
      <c r="AH37" s="117">
        <v>43891</v>
      </c>
      <c r="AI37" s="105">
        <v>43921</v>
      </c>
      <c r="AJ37" s="61">
        <f t="shared" si="15"/>
        <v>31</v>
      </c>
      <c r="AK37" s="104">
        <v>43889</v>
      </c>
      <c r="AL37" s="71">
        <v>222</v>
      </c>
      <c r="AM37" s="127">
        <v>350000000</v>
      </c>
      <c r="AN37" s="126">
        <v>43886</v>
      </c>
      <c r="AO37" s="108">
        <v>236</v>
      </c>
      <c r="AP37" s="100">
        <v>43889</v>
      </c>
      <c r="AQ37" s="69" t="s">
        <v>1054</v>
      </c>
      <c r="AR37" s="125"/>
      <c r="AS37" s="101"/>
      <c r="AW37" s="70"/>
      <c r="AX37" s="100"/>
      <c r="AZ37" s="101"/>
      <c r="BA37" s="99"/>
      <c r="BC37" s="99"/>
      <c r="BD37" s="99"/>
      <c r="BE37" s="100"/>
      <c r="BF37" s="96"/>
      <c r="BJ37" s="70"/>
      <c r="BN37" s="99"/>
      <c r="BP37" s="99"/>
      <c r="BQ37" s="99"/>
      <c r="BS37" s="96"/>
      <c r="BV37" s="96"/>
      <c r="BW37" s="70"/>
      <c r="CA37" s="99"/>
      <c r="CB37" s="96"/>
      <c r="CC37" s="99"/>
      <c r="CD37" s="99"/>
      <c r="CF37" s="97">
        <f t="shared" si="11"/>
        <v>350000000</v>
      </c>
      <c r="CG37" s="97">
        <f t="shared" si="12"/>
        <v>31</v>
      </c>
      <c r="CH37" s="98">
        <f t="shared" si="13"/>
        <v>43921</v>
      </c>
      <c r="CI37" s="97"/>
      <c r="CJ37" s="70">
        <f t="shared" si="9"/>
        <v>1050000000</v>
      </c>
      <c r="CK37" s="96">
        <v>793947119</v>
      </c>
      <c r="CL37" s="70">
        <f t="shared" si="14"/>
        <v>256052881</v>
      </c>
      <c r="CM37" s="125">
        <v>43584</v>
      </c>
      <c r="CN37" s="95" t="s">
        <v>1001</v>
      </c>
    </row>
    <row r="38" spans="1:115" s="50" customFormat="1" ht="16.5" customHeight="1" x14ac:dyDescent="0.3">
      <c r="A38" s="58">
        <v>37</v>
      </c>
      <c r="B38" s="65" t="s">
        <v>210</v>
      </c>
      <c r="C38" s="65" t="s">
        <v>214</v>
      </c>
      <c r="D38" s="65" t="s">
        <v>1144</v>
      </c>
      <c r="E38" s="68">
        <v>200000000</v>
      </c>
      <c r="F38" s="60"/>
      <c r="G38" s="67"/>
      <c r="H38" s="60">
        <v>43831</v>
      </c>
      <c r="I38" s="60">
        <v>43832</v>
      </c>
      <c r="J38" s="60">
        <v>43890</v>
      </c>
      <c r="K38" s="66">
        <f t="shared" si="0"/>
        <v>58</v>
      </c>
      <c r="L38" s="65" t="s">
        <v>212</v>
      </c>
      <c r="M38" s="50" t="s">
        <v>211</v>
      </c>
      <c r="N38" s="65" t="s">
        <v>210</v>
      </c>
      <c r="O38" s="50" t="s">
        <v>209</v>
      </c>
      <c r="Q38" s="50" t="s">
        <v>208</v>
      </c>
      <c r="R38" s="50" t="s">
        <v>90</v>
      </c>
      <c r="S38" s="50" t="s">
        <v>207</v>
      </c>
      <c r="T38" s="50" t="s">
        <v>88</v>
      </c>
      <c r="U38" s="65" t="s">
        <v>87</v>
      </c>
      <c r="V38" s="65" t="s">
        <v>86</v>
      </c>
      <c r="Y38" s="65" t="s">
        <v>1041</v>
      </c>
      <c r="Z38" s="58">
        <v>37</v>
      </c>
      <c r="AA38" s="64"/>
      <c r="AB38" s="60">
        <v>43831</v>
      </c>
      <c r="AC38" s="58">
        <v>37</v>
      </c>
      <c r="AD38" s="60">
        <v>43831</v>
      </c>
      <c r="AE38" s="60"/>
      <c r="AF38" s="51">
        <v>100000000</v>
      </c>
      <c r="AG38" s="63" t="s">
        <v>1164</v>
      </c>
      <c r="AH38" s="62">
        <v>43891</v>
      </c>
      <c r="AI38" s="62">
        <v>43920</v>
      </c>
      <c r="AJ38" s="61">
        <f t="shared" si="15"/>
        <v>30</v>
      </c>
      <c r="AK38" s="60">
        <v>43889</v>
      </c>
      <c r="AL38" s="59">
        <v>155</v>
      </c>
      <c r="AM38" s="51">
        <v>100000000</v>
      </c>
      <c r="AN38" s="57">
        <v>43878</v>
      </c>
      <c r="AO38" s="58">
        <v>168</v>
      </c>
      <c r="AP38" s="57">
        <v>43889</v>
      </c>
      <c r="AQ38" s="50" t="s">
        <v>1054</v>
      </c>
      <c r="AR38" s="57"/>
      <c r="AS38" s="56">
        <v>0</v>
      </c>
      <c r="AT38" s="50" t="s">
        <v>1163</v>
      </c>
      <c r="AU38" s="55">
        <v>43922</v>
      </c>
      <c r="AV38" s="55">
        <v>43951</v>
      </c>
      <c r="AW38" s="51">
        <f>+AV38-AI38</f>
        <v>31</v>
      </c>
      <c r="AX38" s="55">
        <v>43920</v>
      </c>
      <c r="AZ38" s="56"/>
      <c r="BD38" s="50" t="s">
        <v>1162</v>
      </c>
      <c r="BE38" s="55">
        <v>43920</v>
      </c>
      <c r="BF38" s="51"/>
      <c r="BJ38" s="51"/>
      <c r="BS38" s="51"/>
      <c r="BV38" s="51"/>
      <c r="BW38" s="51"/>
      <c r="CB38" s="51"/>
      <c r="CF38" s="54">
        <f t="shared" si="11"/>
        <v>100000000</v>
      </c>
      <c r="CG38" s="54">
        <f t="shared" si="12"/>
        <v>61</v>
      </c>
      <c r="CH38" s="53">
        <f t="shared" si="13"/>
        <v>43951</v>
      </c>
      <c r="CJ38" s="51">
        <f t="shared" si="9"/>
        <v>300000000</v>
      </c>
      <c r="CK38" s="51"/>
      <c r="CL38" s="51">
        <f t="shared" si="14"/>
        <v>300000000</v>
      </c>
      <c r="CM38" s="52"/>
      <c r="CP38" s="51"/>
    </row>
    <row r="39" spans="1:115" s="38" customFormat="1" ht="16.5" customHeight="1" x14ac:dyDescent="0.3">
      <c r="A39" s="25">
        <v>38</v>
      </c>
      <c r="B39" s="38" t="s">
        <v>1161</v>
      </c>
      <c r="C39" s="38" t="s">
        <v>1160</v>
      </c>
      <c r="E39" s="142">
        <v>20000000</v>
      </c>
      <c r="F39" s="32"/>
      <c r="G39" s="141"/>
      <c r="H39" s="60">
        <v>43831</v>
      </c>
      <c r="I39" s="32"/>
      <c r="J39" s="32"/>
      <c r="K39" s="36"/>
      <c r="N39" s="24"/>
      <c r="O39" s="140"/>
      <c r="P39" s="24"/>
      <c r="R39" s="24"/>
      <c r="T39" s="24"/>
      <c r="U39" s="24"/>
      <c r="V39" s="24"/>
      <c r="W39" s="24"/>
      <c r="X39" s="24"/>
      <c r="Y39" s="24"/>
      <c r="Z39" s="25"/>
      <c r="AA39" s="139"/>
      <c r="AB39" s="32"/>
      <c r="AC39" s="25"/>
      <c r="AD39" s="32"/>
      <c r="AE39" s="32"/>
      <c r="AF39" s="132"/>
      <c r="AG39" s="138"/>
      <c r="AH39" s="137"/>
      <c r="AI39" s="27"/>
      <c r="AJ39" s="61">
        <f t="shared" si="15"/>
        <v>0</v>
      </c>
      <c r="AK39" s="32"/>
      <c r="AL39" s="25"/>
      <c r="AM39" s="136"/>
      <c r="AN39" s="134"/>
      <c r="AO39" s="135"/>
      <c r="AP39" s="134"/>
      <c r="AQ39" s="44"/>
      <c r="AR39" s="46"/>
      <c r="AS39" s="133"/>
      <c r="AW39" s="26"/>
      <c r="AX39" s="45"/>
      <c r="AZ39" s="133"/>
      <c r="BA39" s="44"/>
      <c r="BC39" s="44"/>
      <c r="BD39" s="44"/>
      <c r="BE39" s="45"/>
      <c r="BF39" s="132"/>
      <c r="BJ39" s="26"/>
      <c r="BN39" s="44"/>
      <c r="BP39" s="44"/>
      <c r="BQ39" s="44"/>
      <c r="BS39" s="132"/>
      <c r="BV39" s="132"/>
      <c r="BW39" s="26"/>
      <c r="CA39" s="44"/>
      <c r="CB39" s="132"/>
      <c r="CC39" s="44"/>
      <c r="CD39" s="44"/>
      <c r="CF39" s="39"/>
      <c r="CG39" s="39"/>
      <c r="CH39" s="40"/>
      <c r="CI39" s="39"/>
      <c r="CJ39" s="26"/>
      <c r="CK39" s="132"/>
      <c r="CL39" s="26"/>
      <c r="CM39" s="46"/>
    </row>
    <row r="40" spans="1:115" s="95" customFormat="1" ht="16.5" customHeight="1" x14ac:dyDescent="0.3">
      <c r="A40" s="71">
        <v>39</v>
      </c>
      <c r="B40" s="83" t="s">
        <v>1159</v>
      </c>
      <c r="C40" s="83" t="s">
        <v>1158</v>
      </c>
      <c r="D40" s="83" t="s">
        <v>1100</v>
      </c>
      <c r="E40" s="112">
        <v>100000000</v>
      </c>
      <c r="F40" s="77"/>
      <c r="G40" s="118"/>
      <c r="H40" s="77">
        <v>43831</v>
      </c>
      <c r="I40" s="77">
        <v>43831</v>
      </c>
      <c r="J40" s="77">
        <v>43890</v>
      </c>
      <c r="K40" s="86">
        <f t="shared" ref="K40:K71" si="16">+J40-I40</f>
        <v>59</v>
      </c>
      <c r="L40" s="95" t="s">
        <v>1157</v>
      </c>
      <c r="M40" s="95" t="s">
        <v>1156</v>
      </c>
      <c r="N40" s="95" t="s">
        <v>1155</v>
      </c>
      <c r="O40" s="95" t="s">
        <v>1154</v>
      </c>
      <c r="Q40" s="95" t="s">
        <v>1153</v>
      </c>
      <c r="R40" s="95" t="s">
        <v>197</v>
      </c>
      <c r="S40" s="95" t="s">
        <v>1152</v>
      </c>
      <c r="T40" s="69" t="s">
        <v>88</v>
      </c>
      <c r="U40" s="92" t="s">
        <v>1151</v>
      </c>
      <c r="V40" s="92" t="s">
        <v>1150</v>
      </c>
      <c r="Y40" s="69" t="s">
        <v>1089</v>
      </c>
      <c r="Z40" s="108">
        <v>39</v>
      </c>
      <c r="AA40" s="109">
        <v>100000000</v>
      </c>
      <c r="AB40" s="77">
        <v>43831</v>
      </c>
      <c r="AC40" s="108">
        <v>39</v>
      </c>
      <c r="AD40" s="77">
        <v>43831</v>
      </c>
      <c r="AE40" s="104">
        <v>43867</v>
      </c>
      <c r="AF40" s="96"/>
      <c r="AG40" s="130"/>
      <c r="AH40" s="129"/>
      <c r="AI40" s="128"/>
      <c r="AJ40" s="61">
        <f t="shared" si="15"/>
        <v>0</v>
      </c>
      <c r="AK40" s="104"/>
      <c r="AL40" s="71"/>
      <c r="AM40" s="127"/>
      <c r="AN40" s="126"/>
      <c r="AO40" s="108"/>
      <c r="AP40" s="100"/>
      <c r="AQ40" s="103"/>
      <c r="AR40" s="125"/>
      <c r="AS40" s="101"/>
      <c r="AW40" s="70"/>
      <c r="AX40" s="100"/>
      <c r="AZ40" s="101"/>
      <c r="BA40" s="99"/>
      <c r="BC40" s="99"/>
      <c r="BD40" s="99"/>
      <c r="BE40" s="100"/>
      <c r="BF40" s="96"/>
      <c r="BJ40" s="70"/>
      <c r="BN40" s="99"/>
      <c r="BP40" s="99"/>
      <c r="BQ40" s="99"/>
      <c r="BS40" s="96"/>
      <c r="BV40" s="96"/>
      <c r="BW40" s="70"/>
      <c r="CA40" s="99"/>
      <c r="CB40" s="96"/>
      <c r="CC40" s="99"/>
      <c r="CD40" s="99"/>
      <c r="CF40" s="97">
        <f>+AF40+AS40+BF40+BS40</f>
        <v>0</v>
      </c>
      <c r="CG40" s="97">
        <f>+AJ40+AW40+BJ40+BW40</f>
        <v>0</v>
      </c>
      <c r="CH40" s="98">
        <f>IF(BV40&gt;0,BV40,IF(BI40&gt;0,BI40,IF(AV40&gt;0,AV40,IF(AI40&gt;0,AI40,J40))))</f>
        <v>43890</v>
      </c>
      <c r="CI40" s="97"/>
      <c r="CJ40" s="70">
        <f>+E40+AF40+AS40+BF40+BS40</f>
        <v>100000000</v>
      </c>
      <c r="CK40" s="96"/>
      <c r="CL40" s="70">
        <f>+CJ40-CK40</f>
        <v>100000000</v>
      </c>
      <c r="CM40" s="125"/>
    </row>
    <row r="41" spans="1:115" s="69" customFormat="1" ht="16.5" customHeight="1" x14ac:dyDescent="0.3">
      <c r="A41" s="71">
        <v>40</v>
      </c>
      <c r="B41" s="83" t="s">
        <v>1145</v>
      </c>
      <c r="C41" s="83" t="s">
        <v>1149</v>
      </c>
      <c r="D41" s="83" t="s">
        <v>1100</v>
      </c>
      <c r="E41" s="80">
        <v>241388790</v>
      </c>
      <c r="F41" s="89"/>
      <c r="G41" s="89"/>
      <c r="H41" s="77">
        <v>43831</v>
      </c>
      <c r="I41" s="77">
        <v>43831</v>
      </c>
      <c r="J41" s="77">
        <v>43890</v>
      </c>
      <c r="K41" s="86">
        <f t="shared" si="16"/>
        <v>59</v>
      </c>
      <c r="L41" s="87" t="s">
        <v>287</v>
      </c>
      <c r="M41" s="69" t="s">
        <v>286</v>
      </c>
      <c r="N41" s="87" t="s">
        <v>360</v>
      </c>
      <c r="O41" s="69" t="s">
        <v>117</v>
      </c>
      <c r="Q41" s="69" t="s">
        <v>1148</v>
      </c>
      <c r="R41" s="69" t="s">
        <v>284</v>
      </c>
      <c r="S41" s="69" t="s">
        <v>283</v>
      </c>
      <c r="T41" s="69" t="s">
        <v>130</v>
      </c>
      <c r="U41" s="83" t="s">
        <v>129</v>
      </c>
      <c r="V41" s="83" t="s">
        <v>128</v>
      </c>
      <c r="Y41" s="69" t="s">
        <v>1089</v>
      </c>
      <c r="Z41" s="71">
        <v>40</v>
      </c>
      <c r="AA41" s="80">
        <v>241388790</v>
      </c>
      <c r="AB41" s="77">
        <v>43831</v>
      </c>
      <c r="AC41" s="71">
        <v>40</v>
      </c>
      <c r="AD41" s="77">
        <v>43831</v>
      </c>
      <c r="AE41" s="77">
        <v>43850</v>
      </c>
      <c r="AF41" s="70">
        <v>120694395</v>
      </c>
      <c r="AG41" s="106" t="s">
        <v>1055</v>
      </c>
      <c r="AH41" s="117">
        <v>43891</v>
      </c>
      <c r="AI41" s="105">
        <v>43921</v>
      </c>
      <c r="AJ41" s="61">
        <f t="shared" si="15"/>
        <v>31</v>
      </c>
      <c r="AK41" s="104">
        <v>43889</v>
      </c>
      <c r="AL41" s="76">
        <v>249</v>
      </c>
      <c r="AM41" s="75">
        <v>120694395</v>
      </c>
      <c r="AN41" s="72">
        <v>43889</v>
      </c>
      <c r="AO41" s="71">
        <v>220</v>
      </c>
      <c r="AP41" s="72">
        <v>43889</v>
      </c>
      <c r="AQ41" s="69" t="s">
        <v>1054</v>
      </c>
      <c r="AR41" s="91"/>
      <c r="AS41" s="73"/>
      <c r="AW41" s="70"/>
      <c r="AX41" s="72"/>
      <c r="AZ41" s="73"/>
      <c r="BE41" s="72"/>
      <c r="BF41" s="70"/>
      <c r="BJ41" s="70"/>
      <c r="BS41" s="70"/>
      <c r="BV41" s="70"/>
      <c r="BW41" s="70"/>
      <c r="CB41" s="70"/>
      <c r="CF41" s="97">
        <v>225210233</v>
      </c>
      <c r="CG41" s="97">
        <v>61</v>
      </c>
      <c r="CH41" s="98">
        <v>43830</v>
      </c>
      <c r="CJ41" s="70">
        <v>1042538208</v>
      </c>
      <c r="CK41" s="70"/>
      <c r="CL41" s="70">
        <v>1042538208</v>
      </c>
      <c r="CM41" s="71"/>
    </row>
    <row r="42" spans="1:115" s="50" customFormat="1" ht="16.5" customHeight="1" x14ac:dyDescent="0.3">
      <c r="A42" s="58">
        <v>41</v>
      </c>
      <c r="B42" s="65" t="s">
        <v>360</v>
      </c>
      <c r="C42" s="65" t="s">
        <v>289</v>
      </c>
      <c r="D42" s="65" t="s">
        <v>1144</v>
      </c>
      <c r="E42" s="68">
        <v>226729428</v>
      </c>
      <c r="F42" s="60"/>
      <c r="G42" s="67"/>
      <c r="H42" s="60">
        <v>43831</v>
      </c>
      <c r="I42" s="60">
        <v>43831</v>
      </c>
      <c r="J42" s="60">
        <v>43890</v>
      </c>
      <c r="K42" s="66">
        <f t="shared" si="16"/>
        <v>59</v>
      </c>
      <c r="L42" s="65" t="s">
        <v>287</v>
      </c>
      <c r="M42" s="50" t="s">
        <v>286</v>
      </c>
      <c r="N42" s="65" t="s">
        <v>360</v>
      </c>
      <c r="O42" s="50" t="s">
        <v>117</v>
      </c>
      <c r="Q42" s="50" t="s">
        <v>1147</v>
      </c>
      <c r="R42" s="50" t="s">
        <v>284</v>
      </c>
      <c r="S42" s="50" t="s">
        <v>283</v>
      </c>
      <c r="T42" s="50" t="s">
        <v>130</v>
      </c>
      <c r="U42" s="65" t="s">
        <v>129</v>
      </c>
      <c r="V42" s="65" t="s">
        <v>128</v>
      </c>
      <c r="W42" s="50" t="s">
        <v>282</v>
      </c>
      <c r="X42" s="50" t="s">
        <v>281</v>
      </c>
      <c r="Y42" s="65" t="s">
        <v>1089</v>
      </c>
      <c r="Z42" s="58">
        <v>41</v>
      </c>
      <c r="AA42" s="64"/>
      <c r="AB42" s="60">
        <v>43831</v>
      </c>
      <c r="AC42" s="58">
        <v>41</v>
      </c>
      <c r="AD42" s="60">
        <v>43831</v>
      </c>
      <c r="AE42" s="60"/>
      <c r="AF42" s="51">
        <v>113364714</v>
      </c>
      <c r="AG42" s="63" t="s">
        <v>1146</v>
      </c>
      <c r="AH42" s="62">
        <v>43891</v>
      </c>
      <c r="AI42" s="62">
        <v>43928</v>
      </c>
      <c r="AJ42" s="61">
        <f t="shared" si="15"/>
        <v>38</v>
      </c>
      <c r="AK42" s="60">
        <v>43889</v>
      </c>
      <c r="AL42" s="59">
        <v>247</v>
      </c>
      <c r="AM42" s="51">
        <v>113364714</v>
      </c>
      <c r="AN42" s="57">
        <v>43889</v>
      </c>
      <c r="AO42" s="58">
        <v>229</v>
      </c>
      <c r="AP42" s="57">
        <v>43889</v>
      </c>
      <c r="AQ42" s="50" t="s">
        <v>1054</v>
      </c>
      <c r="AR42" s="57"/>
      <c r="AS42" s="56"/>
      <c r="AW42" s="51"/>
      <c r="AX42" s="55"/>
      <c r="AZ42" s="56"/>
      <c r="BE42" s="55"/>
      <c r="BF42" s="51"/>
      <c r="BJ42" s="51"/>
      <c r="BS42" s="51"/>
      <c r="BV42" s="51"/>
      <c r="BW42" s="51"/>
      <c r="CB42" s="51"/>
      <c r="CF42" s="54">
        <f t="shared" ref="CF42:CF54" si="17">+AF42+AS42+BF42+BS42</f>
        <v>113364714</v>
      </c>
      <c r="CG42" s="54">
        <f t="shared" ref="CG42:CG54" si="18">+AJ42+AW42+BJ42+BW42</f>
        <v>38</v>
      </c>
      <c r="CH42" s="53">
        <f t="shared" ref="CH42:CH54" si="19">IF(BV42&gt;0,BV42,IF(BI42&gt;0,BI42,IF(AV42&gt;0,AV42,IF(AI42&gt;0,AI42,J42))))</f>
        <v>43928</v>
      </c>
      <c r="CJ42" s="51">
        <f t="shared" ref="CJ42:CJ54" si="20">+E42+AF42+AS42+BF42+BS42</f>
        <v>340094142</v>
      </c>
      <c r="CK42" s="51"/>
      <c r="CL42" s="51">
        <f t="shared" ref="CL42:CL54" si="21">+CJ42-CK42</f>
        <v>340094142</v>
      </c>
      <c r="CM42" s="52"/>
      <c r="CP42" s="51"/>
    </row>
    <row r="43" spans="1:115" s="50" customFormat="1" ht="16.5" customHeight="1" x14ac:dyDescent="0.3">
      <c r="A43" s="58">
        <v>42</v>
      </c>
      <c r="B43" s="65" t="s">
        <v>1145</v>
      </c>
      <c r="C43" s="65" t="s">
        <v>384</v>
      </c>
      <c r="D43" s="65" t="s">
        <v>1144</v>
      </c>
      <c r="E43" s="68">
        <v>38106926</v>
      </c>
      <c r="F43" s="60"/>
      <c r="G43" s="67"/>
      <c r="H43" s="60">
        <v>43831</v>
      </c>
      <c r="I43" s="60">
        <v>43831</v>
      </c>
      <c r="J43" s="60">
        <v>43890</v>
      </c>
      <c r="K43" s="66">
        <f t="shared" si="16"/>
        <v>59</v>
      </c>
      <c r="L43" s="65" t="s">
        <v>287</v>
      </c>
      <c r="M43" s="50" t="s">
        <v>286</v>
      </c>
      <c r="N43" s="65" t="s">
        <v>360</v>
      </c>
      <c r="O43" s="50" t="s">
        <v>117</v>
      </c>
      <c r="Q43" s="50" t="s">
        <v>1143</v>
      </c>
      <c r="R43" s="50" t="s">
        <v>233</v>
      </c>
      <c r="S43" s="50" t="s">
        <v>283</v>
      </c>
      <c r="T43" s="50" t="s">
        <v>130</v>
      </c>
      <c r="U43" s="65" t="s">
        <v>129</v>
      </c>
      <c r="V43" s="65" t="s">
        <v>128</v>
      </c>
      <c r="W43" s="50" t="s">
        <v>1142</v>
      </c>
      <c r="X43" s="50" t="s">
        <v>185</v>
      </c>
      <c r="Y43" s="65" t="s">
        <v>1089</v>
      </c>
      <c r="Z43" s="58">
        <v>42</v>
      </c>
      <c r="AA43" s="64"/>
      <c r="AB43" s="60">
        <v>43831</v>
      </c>
      <c r="AC43" s="58">
        <v>42</v>
      </c>
      <c r="AD43" s="60">
        <v>43831</v>
      </c>
      <c r="AE43" s="60"/>
      <c r="AF43" s="51">
        <v>19053463</v>
      </c>
      <c r="AG43" s="63" t="s">
        <v>1141</v>
      </c>
      <c r="AH43" s="62">
        <v>43891</v>
      </c>
      <c r="AI43" s="62">
        <v>43921</v>
      </c>
      <c r="AJ43" s="61">
        <f t="shared" si="15"/>
        <v>31</v>
      </c>
      <c r="AK43" s="60">
        <v>43889</v>
      </c>
      <c r="AL43" s="59">
        <v>251</v>
      </c>
      <c r="AM43" s="51">
        <v>19053463</v>
      </c>
      <c r="AN43" s="57">
        <v>43889</v>
      </c>
      <c r="AO43" s="58">
        <v>230</v>
      </c>
      <c r="AP43" s="57">
        <v>43889</v>
      </c>
      <c r="AQ43" s="50" t="s">
        <v>1054</v>
      </c>
      <c r="AR43" s="57"/>
      <c r="AS43" s="56"/>
      <c r="AW43" s="51"/>
      <c r="AX43" s="55"/>
      <c r="AZ43" s="56"/>
      <c r="BE43" s="55"/>
      <c r="BF43" s="51"/>
      <c r="BJ43" s="51"/>
      <c r="BS43" s="51"/>
      <c r="BV43" s="51"/>
      <c r="BW43" s="51"/>
      <c r="CB43" s="51"/>
      <c r="CF43" s="54">
        <f t="shared" si="17"/>
        <v>19053463</v>
      </c>
      <c r="CG43" s="54">
        <f t="shared" si="18"/>
        <v>31</v>
      </c>
      <c r="CH43" s="53">
        <f t="shared" si="19"/>
        <v>43921</v>
      </c>
      <c r="CJ43" s="51">
        <f t="shared" si="20"/>
        <v>57160389</v>
      </c>
      <c r="CK43" s="51">
        <v>54872190</v>
      </c>
      <c r="CL43" s="51">
        <f t="shared" si="21"/>
        <v>2288199</v>
      </c>
      <c r="CM43" s="52"/>
      <c r="CP43" s="51">
        <f>36225719+18646471</f>
        <v>54872190</v>
      </c>
    </row>
    <row r="44" spans="1:115" s="95" customFormat="1" ht="16.5" customHeight="1" x14ac:dyDescent="0.3">
      <c r="A44" s="71">
        <v>43</v>
      </c>
      <c r="B44" s="83" t="s">
        <v>1138</v>
      </c>
      <c r="C44" s="83" t="s">
        <v>1140</v>
      </c>
      <c r="D44" s="83" t="s">
        <v>1139</v>
      </c>
      <c r="E44" s="112">
        <v>114240179</v>
      </c>
      <c r="F44" s="111"/>
      <c r="G44" s="110"/>
      <c r="H44" s="77">
        <v>43831</v>
      </c>
      <c r="I44" s="77">
        <v>43831</v>
      </c>
      <c r="J44" s="77">
        <v>43890</v>
      </c>
      <c r="K44" s="86">
        <f t="shared" si="16"/>
        <v>59</v>
      </c>
      <c r="L44" s="95" t="s">
        <v>416</v>
      </c>
      <c r="M44" s="95" t="s">
        <v>415</v>
      </c>
      <c r="N44" s="83" t="s">
        <v>1138</v>
      </c>
      <c r="O44" s="95" t="s">
        <v>413</v>
      </c>
      <c r="Q44" s="131" t="s">
        <v>1137</v>
      </c>
      <c r="R44" s="95" t="s">
        <v>411</v>
      </c>
      <c r="S44" s="95" t="s">
        <v>1136</v>
      </c>
      <c r="T44" s="69" t="s">
        <v>130</v>
      </c>
      <c r="U44" s="92" t="s">
        <v>129</v>
      </c>
      <c r="V44" s="92" t="s">
        <v>128</v>
      </c>
      <c r="W44" s="95" t="s">
        <v>1124</v>
      </c>
      <c r="X44" s="95" t="s">
        <v>1123</v>
      </c>
      <c r="Y44" s="69" t="s">
        <v>1089</v>
      </c>
      <c r="Z44" s="108">
        <v>43</v>
      </c>
      <c r="AA44" s="80">
        <v>114240179</v>
      </c>
      <c r="AB44" s="77">
        <v>43831</v>
      </c>
      <c r="AC44" s="108">
        <v>44</v>
      </c>
      <c r="AD44" s="77">
        <v>43831</v>
      </c>
      <c r="AE44" s="77">
        <v>43850</v>
      </c>
      <c r="AF44" s="107">
        <v>56109434</v>
      </c>
      <c r="AG44" s="106" t="s">
        <v>1055</v>
      </c>
      <c r="AH44" s="117">
        <v>43891</v>
      </c>
      <c r="AI44" s="105">
        <v>43921</v>
      </c>
      <c r="AJ44" s="61">
        <f t="shared" si="15"/>
        <v>31</v>
      </c>
      <c r="AK44" s="104">
        <v>43889</v>
      </c>
      <c r="AL44" s="108">
        <v>237</v>
      </c>
      <c r="AM44" s="96">
        <v>56109434</v>
      </c>
      <c r="AN44" s="74">
        <v>43887</v>
      </c>
      <c r="AO44" s="108">
        <v>221</v>
      </c>
      <c r="AP44" s="74">
        <v>43889</v>
      </c>
      <c r="AQ44" s="69" t="s">
        <v>1054</v>
      </c>
      <c r="AR44" s="102"/>
      <c r="AS44" s="101"/>
      <c r="AW44" s="70"/>
      <c r="AX44" s="100"/>
      <c r="AZ44" s="101"/>
      <c r="BA44" s="99"/>
      <c r="BC44" s="99"/>
      <c r="BD44" s="99"/>
      <c r="BE44" s="100"/>
      <c r="BF44" s="96"/>
      <c r="BJ44" s="70"/>
      <c r="BN44" s="99"/>
      <c r="BP44" s="99"/>
      <c r="BQ44" s="99"/>
      <c r="BS44" s="96"/>
      <c r="BV44" s="96"/>
      <c r="BW44" s="70"/>
      <c r="CA44" s="99"/>
      <c r="CB44" s="96"/>
      <c r="CC44" s="99"/>
      <c r="CD44" s="99"/>
      <c r="CF44" s="97">
        <f t="shared" si="17"/>
        <v>56109434</v>
      </c>
      <c r="CG44" s="97">
        <f t="shared" si="18"/>
        <v>31</v>
      </c>
      <c r="CH44" s="98">
        <f t="shared" si="19"/>
        <v>43921</v>
      </c>
      <c r="CI44" s="97">
        <f>+K44+AJ44+AW44+BJ44+BW44</f>
        <v>90</v>
      </c>
      <c r="CJ44" s="70">
        <f t="shared" si="20"/>
        <v>170349613</v>
      </c>
      <c r="CK44" s="96">
        <v>147635098</v>
      </c>
      <c r="CL44" s="70">
        <f t="shared" si="21"/>
        <v>22714515</v>
      </c>
      <c r="CM44" s="100">
        <v>43555</v>
      </c>
      <c r="CN44" s="83" t="s">
        <v>1135</v>
      </c>
      <c r="CO44" s="83"/>
      <c r="CP44" s="70">
        <f>45476093+1624857+1624857+46431657+1624857+1624857+45978206+1624857+1624857</f>
        <v>147635098</v>
      </c>
      <c r="CQ44" s="70">
        <f>45476093+1624857+1624857+46431657+1624857+1624857</f>
        <v>98407178</v>
      </c>
      <c r="CR44" s="70">
        <f>45978206+1624857+1624857</f>
        <v>49227920</v>
      </c>
      <c r="CS44" s="96"/>
      <c r="CT44" s="71" t="s">
        <v>4</v>
      </c>
    </row>
    <row r="45" spans="1:115" s="95" customFormat="1" ht="16.5" customHeight="1" x14ac:dyDescent="0.3">
      <c r="A45" s="71">
        <v>44</v>
      </c>
      <c r="B45" s="83" t="s">
        <v>422</v>
      </c>
      <c r="C45" s="83" t="s">
        <v>1134</v>
      </c>
      <c r="D45" s="83" t="s">
        <v>1100</v>
      </c>
      <c r="E45" s="112">
        <v>88000000</v>
      </c>
      <c r="F45" s="77"/>
      <c r="G45" s="118"/>
      <c r="H45" s="77">
        <v>43831</v>
      </c>
      <c r="I45" s="77">
        <v>43831</v>
      </c>
      <c r="J45" s="77">
        <v>43890</v>
      </c>
      <c r="K45" s="86">
        <f t="shared" si="16"/>
        <v>59</v>
      </c>
      <c r="L45" s="131" t="s">
        <v>178</v>
      </c>
      <c r="M45" s="95" t="s">
        <v>177</v>
      </c>
      <c r="N45" s="95" t="s">
        <v>176</v>
      </c>
      <c r="O45" s="95" t="s">
        <v>1133</v>
      </c>
      <c r="Q45" s="95" t="s">
        <v>1132</v>
      </c>
      <c r="R45" s="95" t="s">
        <v>411</v>
      </c>
      <c r="S45" s="95" t="s">
        <v>1131</v>
      </c>
      <c r="T45" s="69" t="s">
        <v>130</v>
      </c>
      <c r="U45" s="92" t="s">
        <v>129</v>
      </c>
      <c r="V45" s="92" t="s">
        <v>128</v>
      </c>
      <c r="W45" s="95" t="s">
        <v>356</v>
      </c>
      <c r="X45" s="95" t="s">
        <v>1130</v>
      </c>
      <c r="Y45" s="69" t="s">
        <v>1111</v>
      </c>
      <c r="Z45" s="108">
        <v>44</v>
      </c>
      <c r="AA45" s="109">
        <v>88000000</v>
      </c>
      <c r="AB45" s="77">
        <v>43831</v>
      </c>
      <c r="AC45" s="108">
        <v>45</v>
      </c>
      <c r="AD45" s="77">
        <v>43831</v>
      </c>
      <c r="AE45" s="104">
        <v>43852</v>
      </c>
      <c r="AF45" s="96">
        <v>43000000</v>
      </c>
      <c r="AG45" s="106" t="s">
        <v>1055</v>
      </c>
      <c r="AH45" s="117">
        <v>43891</v>
      </c>
      <c r="AI45" s="105">
        <v>43921</v>
      </c>
      <c r="AJ45" s="61">
        <f t="shared" si="15"/>
        <v>31</v>
      </c>
      <c r="AK45" s="104">
        <v>43889</v>
      </c>
      <c r="AL45" s="71">
        <v>236</v>
      </c>
      <c r="AM45" s="127">
        <v>43000000</v>
      </c>
      <c r="AN45" s="126">
        <v>43887</v>
      </c>
      <c r="AO45" s="71">
        <v>235</v>
      </c>
      <c r="AP45" s="100">
        <v>43889</v>
      </c>
      <c r="AQ45" s="69" t="s">
        <v>1054</v>
      </c>
      <c r="AR45" s="125"/>
      <c r="AS45" s="101"/>
      <c r="AU45" s="100"/>
      <c r="AV45" s="100"/>
      <c r="AW45" s="70"/>
      <c r="AX45" s="100"/>
      <c r="AZ45" s="101"/>
      <c r="BA45" s="99"/>
      <c r="BC45" s="99"/>
      <c r="BD45" s="99"/>
      <c r="BE45" s="100"/>
      <c r="BF45" s="96"/>
      <c r="BJ45" s="70"/>
      <c r="BN45" s="99"/>
      <c r="BP45" s="99"/>
      <c r="BQ45" s="99"/>
      <c r="BS45" s="96"/>
      <c r="BV45" s="96"/>
      <c r="BW45" s="70"/>
      <c r="CA45" s="99"/>
      <c r="CB45" s="96"/>
      <c r="CC45" s="99"/>
      <c r="CD45" s="99"/>
      <c r="CF45" s="97">
        <f t="shared" si="17"/>
        <v>43000000</v>
      </c>
      <c r="CG45" s="97">
        <f t="shared" si="18"/>
        <v>31</v>
      </c>
      <c r="CH45" s="98">
        <f t="shared" si="19"/>
        <v>43921</v>
      </c>
      <c r="CI45" s="97"/>
      <c r="CJ45" s="70">
        <f t="shared" si="20"/>
        <v>131000000</v>
      </c>
      <c r="CK45" s="96">
        <v>119999982</v>
      </c>
      <c r="CL45" s="70">
        <f t="shared" si="21"/>
        <v>11000018</v>
      </c>
      <c r="CM45" s="125">
        <v>43588</v>
      </c>
      <c r="CN45" s="95" t="s">
        <v>1001</v>
      </c>
    </row>
    <row r="46" spans="1:115" s="95" customFormat="1" ht="16.5" customHeight="1" x14ac:dyDescent="0.3">
      <c r="A46" s="71">
        <v>45</v>
      </c>
      <c r="B46" s="83" t="s">
        <v>1129</v>
      </c>
      <c r="C46" s="83" t="s">
        <v>1128</v>
      </c>
      <c r="D46" s="83" t="s">
        <v>1100</v>
      </c>
      <c r="E46" s="112">
        <v>64456396</v>
      </c>
      <c r="F46" s="111"/>
      <c r="G46" s="110"/>
      <c r="H46" s="77">
        <v>43831</v>
      </c>
      <c r="I46" s="77">
        <v>43831</v>
      </c>
      <c r="J46" s="77">
        <v>43890</v>
      </c>
      <c r="K46" s="86">
        <f t="shared" si="16"/>
        <v>59</v>
      </c>
      <c r="L46" s="95" t="s">
        <v>1127</v>
      </c>
      <c r="M46" s="95" t="s">
        <v>406</v>
      </c>
      <c r="N46" s="83" t="s">
        <v>405</v>
      </c>
      <c r="O46" s="95" t="s">
        <v>404</v>
      </c>
      <c r="Q46" s="95" t="s">
        <v>1126</v>
      </c>
      <c r="R46" s="95" t="s">
        <v>402</v>
      </c>
      <c r="S46" s="95" t="s">
        <v>1125</v>
      </c>
      <c r="T46" s="69" t="s">
        <v>130</v>
      </c>
      <c r="U46" s="92" t="s">
        <v>129</v>
      </c>
      <c r="V46" s="92" t="s">
        <v>128</v>
      </c>
      <c r="W46" s="95" t="s">
        <v>1124</v>
      </c>
      <c r="X46" s="95" t="s">
        <v>1123</v>
      </c>
      <c r="Y46" s="69" t="s">
        <v>1089</v>
      </c>
      <c r="Z46" s="108">
        <v>45</v>
      </c>
      <c r="AA46" s="109">
        <v>64456396</v>
      </c>
      <c r="AB46" s="77">
        <v>43831</v>
      </c>
      <c r="AC46" s="108">
        <v>46</v>
      </c>
      <c r="AD46" s="77">
        <v>43831</v>
      </c>
      <c r="AE46" s="77">
        <v>43850</v>
      </c>
      <c r="AF46" s="107">
        <v>32228198</v>
      </c>
      <c r="AG46" s="106" t="s">
        <v>1055</v>
      </c>
      <c r="AH46" s="117">
        <v>43891</v>
      </c>
      <c r="AI46" s="105">
        <v>43921</v>
      </c>
      <c r="AJ46" s="61">
        <f t="shared" si="15"/>
        <v>31</v>
      </c>
      <c r="AK46" s="104">
        <v>43889</v>
      </c>
      <c r="AL46" s="108">
        <v>233</v>
      </c>
      <c r="AM46" s="96">
        <v>32228198</v>
      </c>
      <c r="AN46" s="74">
        <v>43887</v>
      </c>
      <c r="AO46" s="108">
        <v>222</v>
      </c>
      <c r="AP46" s="100">
        <v>43889</v>
      </c>
      <c r="AQ46" s="69" t="s">
        <v>1054</v>
      </c>
      <c r="AR46" s="102"/>
      <c r="AS46" s="101"/>
      <c r="AW46" s="70"/>
      <c r="AX46" s="100"/>
      <c r="AZ46" s="101"/>
      <c r="BA46" s="99"/>
      <c r="BC46" s="99"/>
      <c r="BD46" s="99"/>
      <c r="BE46" s="100"/>
      <c r="BF46" s="96"/>
      <c r="BJ46" s="70"/>
      <c r="BN46" s="99"/>
      <c r="BP46" s="99"/>
      <c r="BQ46" s="99"/>
      <c r="BS46" s="96"/>
      <c r="BV46" s="96"/>
      <c r="BW46" s="70"/>
      <c r="CA46" s="99"/>
      <c r="CB46" s="96"/>
      <c r="CC46" s="99"/>
      <c r="CD46" s="99"/>
      <c r="CF46" s="97">
        <f t="shared" si="17"/>
        <v>32228198</v>
      </c>
      <c r="CG46" s="97">
        <f t="shared" si="18"/>
        <v>31</v>
      </c>
      <c r="CH46" s="98">
        <f t="shared" si="19"/>
        <v>43921</v>
      </c>
      <c r="CI46" s="97">
        <f>+K46+AJ46+AW46+BJ46+BW46</f>
        <v>90</v>
      </c>
      <c r="CJ46" s="70">
        <f t="shared" si="20"/>
        <v>96684594</v>
      </c>
      <c r="CK46" s="96">
        <v>94802934</v>
      </c>
      <c r="CL46" s="70">
        <f t="shared" si="21"/>
        <v>1881660</v>
      </c>
      <c r="CM46" s="88">
        <v>43556</v>
      </c>
      <c r="CN46" s="83" t="s">
        <v>1001</v>
      </c>
      <c r="CO46" s="83" t="s">
        <v>4</v>
      </c>
      <c r="CP46" s="70">
        <f>32797988+32797988+29206958</f>
        <v>94802934</v>
      </c>
      <c r="CQ46" s="70">
        <f>32797988+32797988</f>
        <v>65595976</v>
      </c>
      <c r="CR46" s="70"/>
      <c r="CS46" s="96"/>
      <c r="CT46" s="71" t="s">
        <v>4</v>
      </c>
      <c r="DD46" s="108" t="s">
        <v>4</v>
      </c>
      <c r="DE46" s="108" t="s">
        <v>4</v>
      </c>
      <c r="DF46" s="108" t="s">
        <v>4</v>
      </c>
      <c r="DG46" s="108" t="s">
        <v>4</v>
      </c>
      <c r="DH46" s="108" t="s">
        <v>4</v>
      </c>
      <c r="DI46" s="108" t="s">
        <v>4</v>
      </c>
      <c r="DJ46" s="108" t="s">
        <v>4</v>
      </c>
      <c r="DK46" s="108"/>
    </row>
    <row r="47" spans="1:115" s="50" customFormat="1" ht="16.5" customHeight="1" x14ac:dyDescent="0.3">
      <c r="A47" s="58">
        <v>46</v>
      </c>
      <c r="B47" s="65" t="s">
        <v>316</v>
      </c>
      <c r="C47" s="65" t="s">
        <v>320</v>
      </c>
      <c r="D47" s="65" t="s">
        <v>1122</v>
      </c>
      <c r="E47" s="68">
        <v>195113944</v>
      </c>
      <c r="F47" s="60"/>
      <c r="G47" s="67"/>
      <c r="H47" s="60">
        <v>43831</v>
      </c>
      <c r="I47" s="60">
        <v>43831</v>
      </c>
      <c r="J47" s="60">
        <v>43890</v>
      </c>
      <c r="K47" s="66">
        <f t="shared" si="16"/>
        <v>59</v>
      </c>
      <c r="L47" s="65" t="s">
        <v>318</v>
      </c>
      <c r="M47" s="50" t="s">
        <v>317</v>
      </c>
      <c r="N47" s="65" t="s">
        <v>316</v>
      </c>
      <c r="O47" s="50" t="s">
        <v>315</v>
      </c>
      <c r="Q47" s="50" t="s">
        <v>314</v>
      </c>
      <c r="R47" s="50" t="s">
        <v>313</v>
      </c>
      <c r="S47" s="50" t="s">
        <v>312</v>
      </c>
      <c r="T47" s="50" t="s">
        <v>88</v>
      </c>
      <c r="U47" s="65" t="s">
        <v>129</v>
      </c>
      <c r="V47" s="65" t="s">
        <v>128</v>
      </c>
      <c r="W47" s="50" t="s">
        <v>311</v>
      </c>
      <c r="X47" s="50" t="s">
        <v>310</v>
      </c>
      <c r="Y47" s="65" t="s">
        <v>1089</v>
      </c>
      <c r="Z47" s="58">
        <v>46</v>
      </c>
      <c r="AA47" s="64"/>
      <c r="AB47" s="60">
        <v>43831</v>
      </c>
      <c r="AC47" s="58">
        <v>47</v>
      </c>
      <c r="AD47" s="60">
        <v>43831</v>
      </c>
      <c r="AE47" s="60"/>
      <c r="AF47" s="51">
        <v>97556972</v>
      </c>
      <c r="AG47" s="63" t="s">
        <v>1121</v>
      </c>
      <c r="AH47" s="62">
        <v>43891</v>
      </c>
      <c r="AI47" s="62">
        <v>43927</v>
      </c>
      <c r="AJ47" s="61">
        <f t="shared" si="15"/>
        <v>37</v>
      </c>
      <c r="AK47" s="60">
        <v>43889</v>
      </c>
      <c r="AL47" s="59">
        <v>250</v>
      </c>
      <c r="AM47" s="51">
        <v>97556972</v>
      </c>
      <c r="AN47" s="57">
        <v>43889</v>
      </c>
      <c r="AO47" s="58">
        <v>231</v>
      </c>
      <c r="AP47" s="57">
        <v>43889</v>
      </c>
      <c r="AQ47" s="50" t="s">
        <v>1054</v>
      </c>
      <c r="AR47" s="57"/>
      <c r="AS47" s="56" t="s">
        <v>1120</v>
      </c>
      <c r="AW47" s="51"/>
      <c r="AX47" s="55"/>
      <c r="AZ47" s="56"/>
      <c r="BE47" s="55"/>
      <c r="BF47" s="51"/>
      <c r="BJ47" s="51"/>
      <c r="BS47" s="51"/>
      <c r="BV47" s="51"/>
      <c r="BW47" s="51"/>
      <c r="CB47" s="51"/>
      <c r="CF47" s="54" t="e">
        <f t="shared" si="17"/>
        <v>#VALUE!</v>
      </c>
      <c r="CG47" s="54">
        <f t="shared" si="18"/>
        <v>37</v>
      </c>
      <c r="CH47" s="53">
        <f t="shared" si="19"/>
        <v>43927</v>
      </c>
      <c r="CJ47" s="51" t="e">
        <f t="shared" si="20"/>
        <v>#VALUE!</v>
      </c>
      <c r="CK47" s="51">
        <v>267718728</v>
      </c>
      <c r="CL47" s="51" t="e">
        <f t="shared" si="21"/>
        <v>#VALUE!</v>
      </c>
      <c r="CM47" s="52">
        <v>43556</v>
      </c>
      <c r="CN47" s="50" t="s">
        <v>1001</v>
      </c>
      <c r="CO47" s="50" t="s">
        <v>4</v>
      </c>
      <c r="CP47" s="51">
        <f>89181130+90962390</f>
        <v>180143520</v>
      </c>
      <c r="CT47" s="50" t="s">
        <v>4</v>
      </c>
    </row>
    <row r="48" spans="1:115" s="95" customFormat="1" ht="16.5" customHeight="1" x14ac:dyDescent="0.3">
      <c r="A48" s="71">
        <v>47</v>
      </c>
      <c r="B48" s="83" t="s">
        <v>1119</v>
      </c>
      <c r="C48" s="83" t="s">
        <v>1118</v>
      </c>
      <c r="D48" s="83" t="s">
        <v>1117</v>
      </c>
      <c r="E48" s="112">
        <v>63971600</v>
      </c>
      <c r="F48" s="77"/>
      <c r="G48" s="118"/>
      <c r="H48" s="77">
        <v>43831</v>
      </c>
      <c r="I48" s="77">
        <v>43831</v>
      </c>
      <c r="J48" s="77">
        <v>44196</v>
      </c>
      <c r="K48" s="86">
        <f t="shared" si="16"/>
        <v>365</v>
      </c>
      <c r="L48" s="95" t="s">
        <v>1116</v>
      </c>
      <c r="M48" s="95" t="s">
        <v>1115</v>
      </c>
      <c r="N48" s="95" t="s">
        <v>1114</v>
      </c>
      <c r="O48" s="95" t="s">
        <v>1113</v>
      </c>
      <c r="Q48" s="95" t="s">
        <v>1020</v>
      </c>
      <c r="R48" s="95" t="s">
        <v>271</v>
      </c>
      <c r="S48" s="95" t="s">
        <v>1112</v>
      </c>
      <c r="T48" s="69" t="s">
        <v>88</v>
      </c>
      <c r="U48" s="92" t="s">
        <v>171</v>
      </c>
      <c r="V48" s="92" t="s">
        <v>252</v>
      </c>
      <c r="Y48" s="69" t="s">
        <v>1111</v>
      </c>
      <c r="Z48" s="108">
        <v>47</v>
      </c>
      <c r="AA48" s="109">
        <v>63971600</v>
      </c>
      <c r="AB48" s="77">
        <v>43831</v>
      </c>
      <c r="AC48" s="108">
        <v>48</v>
      </c>
      <c r="AD48" s="77">
        <v>43831</v>
      </c>
      <c r="AE48" s="104">
        <v>43854</v>
      </c>
      <c r="AF48" s="96"/>
      <c r="AG48" s="130"/>
      <c r="AH48" s="129"/>
      <c r="AI48" s="128"/>
      <c r="AJ48" s="61">
        <f t="shared" si="15"/>
        <v>0</v>
      </c>
      <c r="AK48" s="104"/>
      <c r="AL48" s="71"/>
      <c r="AM48" s="127"/>
      <c r="AN48" s="126"/>
      <c r="AO48" s="71"/>
      <c r="AP48" s="100"/>
      <c r="AQ48" s="99"/>
      <c r="AR48" s="125"/>
      <c r="AS48" s="101"/>
      <c r="AW48" s="70"/>
      <c r="AX48" s="100"/>
      <c r="AZ48" s="101"/>
      <c r="BA48" s="99"/>
      <c r="BC48" s="99"/>
      <c r="BD48" s="99"/>
      <c r="BE48" s="100"/>
      <c r="BF48" s="96"/>
      <c r="BJ48" s="70"/>
      <c r="BN48" s="99"/>
      <c r="BP48" s="99"/>
      <c r="BQ48" s="99"/>
      <c r="BS48" s="96"/>
      <c r="BV48" s="96"/>
      <c r="BW48" s="70"/>
      <c r="CA48" s="99"/>
      <c r="CB48" s="96"/>
      <c r="CC48" s="99"/>
      <c r="CD48" s="99"/>
      <c r="CF48" s="97">
        <f t="shared" si="17"/>
        <v>0</v>
      </c>
      <c r="CG48" s="97">
        <f t="shared" si="18"/>
        <v>0</v>
      </c>
      <c r="CH48" s="98">
        <f t="shared" si="19"/>
        <v>44196</v>
      </c>
      <c r="CI48" s="97"/>
      <c r="CJ48" s="70">
        <f t="shared" si="20"/>
        <v>63971600</v>
      </c>
      <c r="CK48" s="96"/>
      <c r="CL48" s="70">
        <f t="shared" si="21"/>
        <v>63971600</v>
      </c>
      <c r="CM48" s="125"/>
    </row>
    <row r="49" spans="1:106" s="50" customFormat="1" ht="16.5" customHeight="1" x14ac:dyDescent="0.3">
      <c r="A49" s="58">
        <v>48</v>
      </c>
      <c r="B49" s="65" t="s">
        <v>1106</v>
      </c>
      <c r="C49" s="65" t="s">
        <v>1110</v>
      </c>
      <c r="D49" s="65" t="s">
        <v>1109</v>
      </c>
      <c r="E49" s="68">
        <v>59796102</v>
      </c>
      <c r="F49" s="60"/>
      <c r="G49" s="67"/>
      <c r="H49" s="60">
        <v>43831</v>
      </c>
      <c r="I49" s="60">
        <v>43831</v>
      </c>
      <c r="J49" s="60">
        <v>44012</v>
      </c>
      <c r="K49" s="66">
        <f t="shared" si="16"/>
        <v>181</v>
      </c>
      <c r="L49" s="65" t="s">
        <v>1108</v>
      </c>
      <c r="M49" s="50" t="s">
        <v>1107</v>
      </c>
      <c r="N49" s="65" t="s">
        <v>1106</v>
      </c>
      <c r="O49" s="50" t="s">
        <v>1105</v>
      </c>
      <c r="Q49" s="50" t="s">
        <v>1104</v>
      </c>
      <c r="R49" s="50" t="s">
        <v>1103</v>
      </c>
      <c r="S49" s="50" t="s">
        <v>1102</v>
      </c>
      <c r="T49" s="50" t="s">
        <v>130</v>
      </c>
      <c r="U49" s="65" t="s">
        <v>129</v>
      </c>
      <c r="V49" s="65" t="s">
        <v>128</v>
      </c>
      <c r="W49" s="50" t="s">
        <v>400</v>
      </c>
      <c r="X49" s="50" t="s">
        <v>399</v>
      </c>
      <c r="Y49" s="65" t="s">
        <v>1089</v>
      </c>
      <c r="Z49" s="58">
        <v>48</v>
      </c>
      <c r="AA49" s="64"/>
      <c r="AB49" s="60">
        <v>43831</v>
      </c>
      <c r="AC49" s="58">
        <v>49</v>
      </c>
      <c r="AD49" s="60">
        <v>43831</v>
      </c>
      <c r="AE49" s="60"/>
      <c r="AF49" s="51"/>
      <c r="AG49" s="63"/>
      <c r="AH49" s="62"/>
      <c r="AI49" s="62"/>
      <c r="AJ49" s="61">
        <f t="shared" si="15"/>
        <v>0</v>
      </c>
      <c r="AK49" s="60"/>
      <c r="AL49" s="59"/>
      <c r="AM49" s="84"/>
      <c r="AN49" s="57"/>
      <c r="AO49" s="58"/>
      <c r="AP49" s="57"/>
      <c r="AR49" s="57"/>
      <c r="AS49" s="56"/>
      <c r="AW49" s="51"/>
      <c r="AX49" s="55"/>
      <c r="AZ49" s="56"/>
      <c r="BE49" s="55"/>
      <c r="BF49" s="51"/>
      <c r="BJ49" s="51"/>
      <c r="BS49" s="51"/>
      <c r="BV49" s="51"/>
      <c r="BW49" s="51"/>
      <c r="CB49" s="51"/>
      <c r="CF49" s="54">
        <f t="shared" si="17"/>
        <v>0</v>
      </c>
      <c r="CG49" s="54">
        <f t="shared" si="18"/>
        <v>0</v>
      </c>
      <c r="CH49" s="53">
        <f t="shared" si="19"/>
        <v>44012</v>
      </c>
      <c r="CJ49" s="51">
        <f t="shared" si="20"/>
        <v>59796102</v>
      </c>
      <c r="CK49" s="51"/>
      <c r="CL49" s="51">
        <f t="shared" si="21"/>
        <v>59796102</v>
      </c>
      <c r="CM49" s="52"/>
      <c r="CP49" s="51"/>
    </row>
    <row r="50" spans="1:106" s="50" customFormat="1" ht="16.5" customHeight="1" x14ac:dyDescent="0.3">
      <c r="A50" s="58">
        <v>49</v>
      </c>
      <c r="B50" s="65" t="s">
        <v>781</v>
      </c>
      <c r="C50" s="65" t="s">
        <v>1101</v>
      </c>
      <c r="D50" s="65" t="s">
        <v>1100</v>
      </c>
      <c r="E50" s="68">
        <v>5263200</v>
      </c>
      <c r="F50" s="60"/>
      <c r="G50" s="67"/>
      <c r="H50" s="60">
        <v>43831</v>
      </c>
      <c r="I50" s="60">
        <v>43831</v>
      </c>
      <c r="J50" s="60">
        <v>43890</v>
      </c>
      <c r="K50" s="66">
        <f t="shared" si="16"/>
        <v>59</v>
      </c>
      <c r="L50" s="65" t="s">
        <v>781</v>
      </c>
      <c r="M50" s="50" t="s">
        <v>782</v>
      </c>
      <c r="N50" s="65" t="s">
        <v>781</v>
      </c>
      <c r="O50" s="50" t="s">
        <v>780</v>
      </c>
      <c r="Q50" s="50" t="s">
        <v>1099</v>
      </c>
      <c r="R50" s="50" t="s">
        <v>1091</v>
      </c>
      <c r="S50" s="50" t="s">
        <v>1098</v>
      </c>
      <c r="T50" s="50" t="s">
        <v>603</v>
      </c>
      <c r="U50" s="65" t="s">
        <v>87</v>
      </c>
      <c r="V50" s="65" t="s">
        <v>86</v>
      </c>
      <c r="Y50" s="65" t="s">
        <v>1089</v>
      </c>
      <c r="Z50" s="58">
        <v>49</v>
      </c>
      <c r="AA50" s="64"/>
      <c r="AB50" s="60">
        <v>43831</v>
      </c>
      <c r="AC50" s="58">
        <v>50</v>
      </c>
      <c r="AD50" s="60">
        <v>43831</v>
      </c>
      <c r="AE50" s="60"/>
      <c r="AF50" s="51"/>
      <c r="AG50" s="63"/>
      <c r="AH50" s="62"/>
      <c r="AI50" s="62"/>
      <c r="AJ50" s="61">
        <f t="shared" si="15"/>
        <v>0</v>
      </c>
      <c r="AK50" s="60"/>
      <c r="AL50" s="59"/>
      <c r="AM50" s="84"/>
      <c r="AN50" s="57"/>
      <c r="AO50" s="58"/>
      <c r="AP50" s="57"/>
      <c r="AR50" s="57"/>
      <c r="AS50" s="56"/>
      <c r="AW50" s="51"/>
      <c r="AX50" s="55"/>
      <c r="AZ50" s="56"/>
      <c r="BE50" s="55"/>
      <c r="BF50" s="51"/>
      <c r="BJ50" s="51"/>
      <c r="BS50" s="51"/>
      <c r="BV50" s="51"/>
      <c r="BW50" s="51"/>
      <c r="CB50" s="51"/>
      <c r="CF50" s="54">
        <f t="shared" si="17"/>
        <v>0</v>
      </c>
      <c r="CG50" s="54">
        <f t="shared" si="18"/>
        <v>0</v>
      </c>
      <c r="CH50" s="53">
        <f t="shared" si="19"/>
        <v>43890</v>
      </c>
      <c r="CJ50" s="51">
        <f t="shared" si="20"/>
        <v>5263200</v>
      </c>
      <c r="CK50" s="51"/>
      <c r="CL50" s="51">
        <f t="shared" si="21"/>
        <v>5263200</v>
      </c>
      <c r="CM50" s="52"/>
      <c r="CP50" s="51"/>
    </row>
    <row r="51" spans="1:106" s="50" customFormat="1" ht="16.5" customHeight="1" x14ac:dyDescent="0.3">
      <c r="A51" s="58">
        <v>50</v>
      </c>
      <c r="B51" s="65" t="s">
        <v>1094</v>
      </c>
      <c r="C51" s="65" t="s">
        <v>1097</v>
      </c>
      <c r="D51" s="65" t="s">
        <v>1096</v>
      </c>
      <c r="E51" s="68">
        <v>14760000</v>
      </c>
      <c r="F51" s="60"/>
      <c r="G51" s="67"/>
      <c r="H51" s="60">
        <v>43831</v>
      </c>
      <c r="I51" s="60">
        <v>43831</v>
      </c>
      <c r="J51" s="60">
        <v>44196</v>
      </c>
      <c r="K51" s="66">
        <f t="shared" si="16"/>
        <v>365</v>
      </c>
      <c r="L51" s="65" t="s">
        <v>1094</v>
      </c>
      <c r="M51" s="50" t="s">
        <v>1095</v>
      </c>
      <c r="N51" s="65" t="s">
        <v>1094</v>
      </c>
      <c r="O51" s="50" t="s">
        <v>1093</v>
      </c>
      <c r="Q51" s="50" t="s">
        <v>1092</v>
      </c>
      <c r="R51" s="50" t="s">
        <v>1091</v>
      </c>
      <c r="S51" s="50" t="s">
        <v>1090</v>
      </c>
      <c r="T51" s="50" t="s">
        <v>603</v>
      </c>
      <c r="U51" s="65" t="s">
        <v>129</v>
      </c>
      <c r="V51" s="65" t="s">
        <v>128</v>
      </c>
      <c r="Y51" s="65" t="s">
        <v>1089</v>
      </c>
      <c r="Z51" s="58">
        <v>50</v>
      </c>
      <c r="AA51" s="64"/>
      <c r="AB51" s="60">
        <v>43831</v>
      </c>
      <c r="AC51" s="58">
        <v>59</v>
      </c>
      <c r="AD51" s="60">
        <v>43831</v>
      </c>
      <c r="AE51" s="60"/>
      <c r="AF51" s="51"/>
      <c r="AG51" s="63"/>
      <c r="AH51" s="62"/>
      <c r="AI51" s="62"/>
      <c r="AJ51" s="61">
        <f t="shared" si="15"/>
        <v>0</v>
      </c>
      <c r="AK51" s="60"/>
      <c r="AL51" s="59"/>
      <c r="AM51" s="84"/>
      <c r="AN51" s="57"/>
      <c r="AO51" s="58"/>
      <c r="AP51" s="57"/>
      <c r="AR51" s="57"/>
      <c r="AS51" s="56"/>
      <c r="AW51" s="51"/>
      <c r="AX51" s="55"/>
      <c r="AZ51" s="56"/>
      <c r="BE51" s="55"/>
      <c r="BF51" s="51"/>
      <c r="BJ51" s="51"/>
      <c r="BS51" s="51"/>
      <c r="BV51" s="51"/>
      <c r="BW51" s="51"/>
      <c r="CB51" s="51"/>
      <c r="CF51" s="54">
        <f t="shared" si="17"/>
        <v>0</v>
      </c>
      <c r="CG51" s="54">
        <f t="shared" si="18"/>
        <v>0</v>
      </c>
      <c r="CH51" s="53">
        <f t="shared" si="19"/>
        <v>44196</v>
      </c>
      <c r="CJ51" s="51">
        <f t="shared" si="20"/>
        <v>14760000</v>
      </c>
      <c r="CK51" s="51"/>
      <c r="CL51" s="51">
        <f t="shared" si="21"/>
        <v>14760000</v>
      </c>
      <c r="CM51" s="52"/>
      <c r="CP51" s="51"/>
    </row>
    <row r="52" spans="1:106" s="50" customFormat="1" ht="16.5" customHeight="1" x14ac:dyDescent="0.3">
      <c r="A52" s="58">
        <v>51</v>
      </c>
      <c r="B52" s="65" t="s">
        <v>376</v>
      </c>
      <c r="C52" s="65" t="s">
        <v>1088</v>
      </c>
      <c r="D52" s="65" t="s">
        <v>1087</v>
      </c>
      <c r="E52" s="68">
        <v>13606959</v>
      </c>
      <c r="F52" s="60"/>
      <c r="G52" s="67"/>
      <c r="H52" s="60">
        <v>43832</v>
      </c>
      <c r="I52" s="60">
        <v>43832</v>
      </c>
      <c r="J52" s="60">
        <v>43921</v>
      </c>
      <c r="K52" s="66">
        <f t="shared" si="16"/>
        <v>89</v>
      </c>
      <c r="L52" s="65" t="s">
        <v>376</v>
      </c>
      <c r="M52" s="50" t="s">
        <v>1086</v>
      </c>
      <c r="N52" s="65" t="s">
        <v>376</v>
      </c>
      <c r="O52" s="50" t="s">
        <v>1085</v>
      </c>
      <c r="Q52" s="50" t="s">
        <v>1084</v>
      </c>
      <c r="R52" s="50" t="s">
        <v>488</v>
      </c>
      <c r="S52" s="50" t="s">
        <v>1083</v>
      </c>
      <c r="T52" s="50" t="s">
        <v>130</v>
      </c>
      <c r="U52" s="65" t="s">
        <v>371</v>
      </c>
      <c r="V52" s="65" t="s">
        <v>53</v>
      </c>
      <c r="Y52" s="65" t="s">
        <v>1041</v>
      </c>
      <c r="Z52" s="58">
        <v>51</v>
      </c>
      <c r="AA52" s="64"/>
      <c r="AB52" s="60">
        <v>43832</v>
      </c>
      <c r="AC52" s="58">
        <v>52</v>
      </c>
      <c r="AD52" s="60">
        <v>43832</v>
      </c>
      <c r="AE52" s="60"/>
      <c r="AF52" s="51"/>
      <c r="AG52" s="63"/>
      <c r="AH52" s="62"/>
      <c r="AI52" s="62"/>
      <c r="AJ52" s="61">
        <f t="shared" si="15"/>
        <v>0</v>
      </c>
      <c r="AK52" s="60"/>
      <c r="AL52" s="59"/>
      <c r="AM52" s="84"/>
      <c r="AN52" s="57"/>
      <c r="AO52" s="58"/>
      <c r="AP52" s="57"/>
      <c r="AR52" s="57"/>
      <c r="AS52" s="56"/>
      <c r="AW52" s="51"/>
      <c r="AX52" s="55"/>
      <c r="AZ52" s="56"/>
      <c r="BE52" s="55"/>
      <c r="BF52" s="51"/>
      <c r="BJ52" s="51"/>
      <c r="BS52" s="51"/>
      <c r="BV52" s="51"/>
      <c r="BW52" s="51"/>
      <c r="CB52" s="51"/>
      <c r="CF52" s="54">
        <f t="shared" si="17"/>
        <v>0</v>
      </c>
      <c r="CG52" s="54">
        <f t="shared" si="18"/>
        <v>0</v>
      </c>
      <c r="CH52" s="53">
        <f t="shared" si="19"/>
        <v>43921</v>
      </c>
      <c r="CJ52" s="51">
        <f t="shared" si="20"/>
        <v>13606959</v>
      </c>
      <c r="CK52" s="51"/>
      <c r="CL52" s="51">
        <f t="shared" si="21"/>
        <v>13606959</v>
      </c>
      <c r="CM52" s="52"/>
      <c r="CP52" s="51"/>
    </row>
    <row r="53" spans="1:106" s="83" customFormat="1" ht="16.5" customHeight="1" x14ac:dyDescent="0.3">
      <c r="A53" s="71">
        <v>52</v>
      </c>
      <c r="B53" s="83" t="s">
        <v>1079</v>
      </c>
      <c r="C53" s="83" t="s">
        <v>1082</v>
      </c>
      <c r="D53" s="83" t="s">
        <v>1081</v>
      </c>
      <c r="E53" s="80">
        <v>35443092</v>
      </c>
      <c r="F53" s="89"/>
      <c r="G53" s="89"/>
      <c r="H53" s="77">
        <v>43832</v>
      </c>
      <c r="I53" s="77">
        <v>43832</v>
      </c>
      <c r="J53" s="77">
        <v>44196</v>
      </c>
      <c r="K53" s="86">
        <f t="shared" si="16"/>
        <v>364</v>
      </c>
      <c r="L53" s="83" t="s">
        <v>1079</v>
      </c>
      <c r="M53" s="69" t="s">
        <v>1080</v>
      </c>
      <c r="N53" s="83" t="s">
        <v>1079</v>
      </c>
      <c r="O53" s="69" t="s">
        <v>1078</v>
      </c>
      <c r="Q53" s="124" t="s">
        <v>1077</v>
      </c>
      <c r="R53" s="69" t="s">
        <v>1076</v>
      </c>
      <c r="S53" s="122" t="s">
        <v>1075</v>
      </c>
      <c r="T53" s="69" t="s">
        <v>130</v>
      </c>
      <c r="U53" s="83" t="s">
        <v>371</v>
      </c>
      <c r="V53" s="83" t="s">
        <v>53</v>
      </c>
      <c r="Y53" s="83" t="s">
        <v>1041</v>
      </c>
      <c r="Z53" s="71"/>
      <c r="AA53" s="80"/>
      <c r="AB53" s="77"/>
      <c r="AC53" s="71"/>
      <c r="AD53" s="77"/>
      <c r="AE53" s="77"/>
      <c r="AF53" s="113"/>
      <c r="AG53" s="123"/>
      <c r="AH53" s="117"/>
      <c r="AI53" s="72"/>
      <c r="AJ53" s="61">
        <f t="shared" si="15"/>
        <v>0</v>
      </c>
      <c r="AK53" s="77"/>
      <c r="AL53" s="71"/>
      <c r="AM53" s="75"/>
      <c r="AN53" s="115"/>
      <c r="AO53" s="71"/>
      <c r="AP53" s="115"/>
      <c r="AQ53" s="103"/>
      <c r="AR53" s="88"/>
      <c r="AS53" s="101"/>
      <c r="AT53" s="74"/>
      <c r="AU53" s="74"/>
      <c r="AV53" s="74"/>
      <c r="AW53" s="70"/>
      <c r="AX53" s="74"/>
      <c r="AZ53" s="101"/>
      <c r="BA53" s="115"/>
      <c r="BB53" s="69"/>
      <c r="BC53" s="115"/>
      <c r="BD53" s="99"/>
      <c r="BE53" s="74"/>
      <c r="BF53" s="113"/>
      <c r="BJ53" s="70"/>
      <c r="BN53" s="103"/>
      <c r="BP53" s="103"/>
      <c r="BQ53" s="103"/>
      <c r="BS53" s="113"/>
      <c r="BV53" s="113"/>
      <c r="BW53" s="70"/>
      <c r="CA53" s="103"/>
      <c r="CB53" s="113"/>
      <c r="CC53" s="103"/>
      <c r="CD53" s="103"/>
      <c r="CF53" s="97">
        <f t="shared" si="17"/>
        <v>0</v>
      </c>
      <c r="CG53" s="97">
        <f t="shared" si="18"/>
        <v>0</v>
      </c>
      <c r="CH53" s="98">
        <f t="shared" si="19"/>
        <v>44196</v>
      </c>
      <c r="CI53" s="97"/>
      <c r="CJ53" s="70">
        <f t="shared" si="20"/>
        <v>35443092</v>
      </c>
      <c r="CK53" s="113">
        <v>5791356</v>
      </c>
      <c r="CL53" s="70">
        <f t="shared" si="21"/>
        <v>29651736</v>
      </c>
      <c r="CM53" s="88">
        <v>43524</v>
      </c>
      <c r="CN53" s="83" t="s">
        <v>1001</v>
      </c>
    </row>
    <row r="54" spans="1:106" s="83" customFormat="1" ht="16.5" customHeight="1" x14ac:dyDescent="0.3">
      <c r="A54" s="71">
        <v>53</v>
      </c>
      <c r="B54" s="83" t="s">
        <v>1073</v>
      </c>
      <c r="C54" s="83" t="s">
        <v>1074</v>
      </c>
      <c r="D54" s="83" t="s">
        <v>1039</v>
      </c>
      <c r="E54" s="80">
        <v>7141224</v>
      </c>
      <c r="F54" s="118"/>
      <c r="G54" s="118"/>
      <c r="H54" s="77">
        <v>43832</v>
      </c>
      <c r="I54" s="77">
        <v>43832</v>
      </c>
      <c r="J54" s="77">
        <v>43890</v>
      </c>
      <c r="K54" s="86">
        <f t="shared" si="16"/>
        <v>58</v>
      </c>
      <c r="L54" s="83" t="s">
        <v>1073</v>
      </c>
      <c r="M54" s="83" t="s">
        <v>599</v>
      </c>
      <c r="N54" s="83" t="s">
        <v>1073</v>
      </c>
      <c r="O54" s="83" t="s">
        <v>1072</v>
      </c>
      <c r="Q54" s="83" t="s">
        <v>1071</v>
      </c>
      <c r="R54" s="69" t="s">
        <v>1070</v>
      </c>
      <c r="S54" s="122" t="s">
        <v>1069</v>
      </c>
      <c r="T54" s="69" t="s">
        <v>130</v>
      </c>
      <c r="U54" s="69" t="s">
        <v>129</v>
      </c>
      <c r="V54" s="69" t="s">
        <v>128</v>
      </c>
      <c r="Y54" s="83" t="s">
        <v>1056</v>
      </c>
      <c r="Z54" s="71">
        <v>53</v>
      </c>
      <c r="AA54" s="80">
        <v>7141224</v>
      </c>
      <c r="AB54" s="77">
        <v>43832</v>
      </c>
      <c r="AC54" s="71">
        <v>54</v>
      </c>
      <c r="AD54" s="77">
        <v>43832</v>
      </c>
      <c r="AE54" s="77">
        <v>43867</v>
      </c>
      <c r="AF54" s="113"/>
      <c r="AG54" s="106"/>
      <c r="AH54" s="117"/>
      <c r="AI54" s="105"/>
      <c r="AJ54" s="61">
        <f t="shared" si="15"/>
        <v>0</v>
      </c>
      <c r="AK54" s="77"/>
      <c r="AL54" s="71"/>
      <c r="AM54" s="116"/>
      <c r="AN54" s="115"/>
      <c r="AO54" s="108"/>
      <c r="AP54" s="115"/>
      <c r="AQ54" s="103"/>
      <c r="AR54" s="88"/>
      <c r="AS54" s="114"/>
      <c r="AW54" s="70"/>
      <c r="AX54" s="74"/>
      <c r="AZ54" s="114"/>
      <c r="BA54" s="103"/>
      <c r="BC54" s="103"/>
      <c r="BD54" s="103"/>
      <c r="BE54" s="74"/>
      <c r="BF54" s="113"/>
      <c r="BJ54" s="70"/>
      <c r="BN54" s="103"/>
      <c r="BP54" s="103"/>
      <c r="BQ54" s="103"/>
      <c r="BS54" s="113"/>
      <c r="BV54" s="113"/>
      <c r="BW54" s="70"/>
      <c r="CA54" s="103"/>
      <c r="CB54" s="113"/>
      <c r="CC54" s="103"/>
      <c r="CD54" s="103"/>
      <c r="CF54" s="97">
        <f t="shared" si="17"/>
        <v>0</v>
      </c>
      <c r="CG54" s="97">
        <f t="shared" si="18"/>
        <v>0</v>
      </c>
      <c r="CH54" s="98">
        <f t="shared" si="19"/>
        <v>43890</v>
      </c>
      <c r="CI54" s="97"/>
      <c r="CJ54" s="70">
        <f t="shared" si="20"/>
        <v>7141224</v>
      </c>
      <c r="CK54" s="113"/>
      <c r="CL54" s="70">
        <f t="shared" si="21"/>
        <v>7141224</v>
      </c>
      <c r="CM54" s="88">
        <v>43556</v>
      </c>
      <c r="CN54" s="83" t="s">
        <v>1001</v>
      </c>
    </row>
    <row r="55" spans="1:106" s="83" customFormat="1" ht="16.5" customHeight="1" x14ac:dyDescent="0.3">
      <c r="A55" s="71">
        <v>54</v>
      </c>
      <c r="B55" s="83" t="s">
        <v>127</v>
      </c>
      <c r="C55" s="83" t="s">
        <v>1068</v>
      </c>
      <c r="D55" s="83" t="s">
        <v>1067</v>
      </c>
      <c r="E55" s="80">
        <v>26928000</v>
      </c>
      <c r="F55" s="118"/>
      <c r="G55" s="118"/>
      <c r="H55" s="77">
        <v>43832</v>
      </c>
      <c r="I55" s="77">
        <v>43832</v>
      </c>
      <c r="J55" s="77">
        <v>44196</v>
      </c>
      <c r="K55" s="86">
        <f t="shared" si="16"/>
        <v>364</v>
      </c>
      <c r="L55" s="83" t="s">
        <v>127</v>
      </c>
      <c r="M55" s="83" t="s">
        <v>1066</v>
      </c>
      <c r="N55" s="83" t="s">
        <v>127</v>
      </c>
      <c r="O55" s="83" t="s">
        <v>1065</v>
      </c>
      <c r="Q55" s="83" t="s">
        <v>1064</v>
      </c>
      <c r="R55" s="69" t="s">
        <v>1063</v>
      </c>
      <c r="S55" s="122" t="s">
        <v>1062</v>
      </c>
      <c r="T55" s="69" t="s">
        <v>130</v>
      </c>
      <c r="U55" s="69" t="s">
        <v>129</v>
      </c>
      <c r="V55" s="69" t="s">
        <v>128</v>
      </c>
      <c r="Y55" s="83" t="s">
        <v>1056</v>
      </c>
      <c r="Z55" s="71">
        <v>54</v>
      </c>
      <c r="AA55" s="80">
        <v>26928000</v>
      </c>
      <c r="AB55" s="77">
        <v>43832</v>
      </c>
      <c r="AC55" s="71">
        <v>55</v>
      </c>
      <c r="AD55" s="77">
        <v>43832</v>
      </c>
      <c r="AE55" s="77">
        <v>43859</v>
      </c>
      <c r="AF55" s="113"/>
      <c r="AG55" s="106"/>
      <c r="AH55" s="117"/>
      <c r="AI55" s="105"/>
      <c r="AJ55" s="61">
        <f t="shared" si="15"/>
        <v>0</v>
      </c>
      <c r="AK55" s="77"/>
      <c r="AL55" s="71"/>
      <c r="AM55" s="116"/>
      <c r="AN55" s="115"/>
      <c r="AO55" s="108"/>
      <c r="AP55" s="115"/>
      <c r="AQ55" s="103"/>
      <c r="AR55" s="88"/>
      <c r="AS55" s="114"/>
      <c r="AW55" s="70"/>
      <c r="AX55" s="74"/>
      <c r="AZ55" s="114"/>
      <c r="BA55" s="103"/>
      <c r="BC55" s="103"/>
      <c r="BD55" s="103"/>
      <c r="BE55" s="74"/>
      <c r="BF55" s="113"/>
      <c r="BJ55" s="70"/>
      <c r="BN55" s="103"/>
      <c r="BP55" s="103"/>
      <c r="BQ55" s="103"/>
      <c r="BS55" s="113"/>
      <c r="BV55" s="113"/>
      <c r="BW55" s="70"/>
      <c r="CA55" s="103"/>
      <c r="CB55" s="113"/>
      <c r="CC55" s="103"/>
      <c r="CD55" s="103"/>
      <c r="CF55" s="97"/>
      <c r="CG55" s="97"/>
      <c r="CH55" s="98"/>
      <c r="CI55" s="97"/>
      <c r="CJ55" s="70"/>
      <c r="CK55" s="113"/>
      <c r="CL55" s="70"/>
      <c r="CM55" s="88"/>
    </row>
    <row r="56" spans="1:106" s="83" customFormat="1" ht="16.5" customHeight="1" x14ac:dyDescent="0.3">
      <c r="A56" s="71">
        <v>55</v>
      </c>
      <c r="B56" s="83" t="s">
        <v>390</v>
      </c>
      <c r="C56" s="83" t="s">
        <v>1061</v>
      </c>
      <c r="D56" s="83" t="s">
        <v>1039</v>
      </c>
      <c r="E56" s="80">
        <v>60607992</v>
      </c>
      <c r="F56" s="118"/>
      <c r="G56" s="118"/>
      <c r="H56" s="77">
        <v>43832</v>
      </c>
      <c r="I56" s="77">
        <v>43832</v>
      </c>
      <c r="J56" s="77">
        <v>43890</v>
      </c>
      <c r="K56" s="86">
        <f t="shared" si="16"/>
        <v>58</v>
      </c>
      <c r="L56" s="69" t="s">
        <v>392</v>
      </c>
      <c r="M56" s="95" t="s">
        <v>391</v>
      </c>
      <c r="N56" s="83" t="s">
        <v>1060</v>
      </c>
      <c r="O56" s="83" t="s">
        <v>389</v>
      </c>
      <c r="Q56" s="83" t="s">
        <v>1059</v>
      </c>
      <c r="R56" s="83" t="s">
        <v>488</v>
      </c>
      <c r="S56" s="83" t="s">
        <v>1058</v>
      </c>
      <c r="T56" s="69" t="s">
        <v>130</v>
      </c>
      <c r="U56" s="69" t="s">
        <v>386</v>
      </c>
      <c r="V56" s="69" t="s">
        <v>1057</v>
      </c>
      <c r="Y56" s="83" t="s">
        <v>1056</v>
      </c>
      <c r="Z56" s="71">
        <v>55</v>
      </c>
      <c r="AA56" s="80">
        <v>60607992</v>
      </c>
      <c r="AB56" s="77">
        <v>43832</v>
      </c>
      <c r="AC56" s="71">
        <v>56</v>
      </c>
      <c r="AD56" s="77">
        <v>43832</v>
      </c>
      <c r="AE56" s="77">
        <v>43488</v>
      </c>
      <c r="AF56" s="113">
        <v>30303996</v>
      </c>
      <c r="AG56" s="106" t="s">
        <v>1055</v>
      </c>
      <c r="AH56" s="117">
        <v>43891</v>
      </c>
      <c r="AI56" s="105">
        <v>43921</v>
      </c>
      <c r="AJ56" s="61">
        <f t="shared" si="15"/>
        <v>31</v>
      </c>
      <c r="AK56" s="104">
        <v>43889</v>
      </c>
      <c r="AL56" s="71">
        <v>163</v>
      </c>
      <c r="AM56" s="116">
        <v>30303996</v>
      </c>
      <c r="AN56" s="115">
        <v>43879</v>
      </c>
      <c r="AO56" s="71">
        <v>223</v>
      </c>
      <c r="AP56" s="115">
        <v>43889</v>
      </c>
      <c r="AQ56" s="69" t="s">
        <v>1054</v>
      </c>
      <c r="AR56" s="88"/>
      <c r="AS56" s="114"/>
      <c r="AW56" s="70"/>
      <c r="AX56" s="74"/>
      <c r="AZ56" s="114"/>
      <c r="BA56" s="103"/>
      <c r="BB56" s="69"/>
      <c r="BC56" s="103"/>
      <c r="BD56" s="103"/>
      <c r="BE56" s="74"/>
      <c r="BF56" s="113"/>
      <c r="BJ56" s="70"/>
      <c r="BN56" s="103"/>
      <c r="BP56" s="103"/>
      <c r="BQ56" s="103"/>
      <c r="BS56" s="113"/>
      <c r="BV56" s="113"/>
      <c r="BW56" s="70"/>
      <c r="CA56" s="103"/>
      <c r="CB56" s="113"/>
      <c r="CC56" s="103"/>
      <c r="CD56" s="103"/>
      <c r="CF56" s="97">
        <f t="shared" ref="CF56:CF67" si="22">+AF56+AS56+BF56+BS56</f>
        <v>30303996</v>
      </c>
      <c r="CG56" s="97">
        <f t="shared" ref="CG56:CG67" si="23">+AJ56+AW56+BJ56+BW56</f>
        <v>31</v>
      </c>
      <c r="CH56" s="98">
        <f t="shared" ref="CH56:CH67" si="24">IF(BV56&gt;0,BV56,IF(BI56&gt;0,BI56,IF(AV56&gt;0,AV56,IF(AI56&gt;0,AI56,J56))))</f>
        <v>43921</v>
      </c>
      <c r="CI56" s="97"/>
      <c r="CJ56" s="70">
        <f t="shared" ref="CJ56:CJ67" si="25">+E56+AF56+AS56+BF56+BS56</f>
        <v>90911988</v>
      </c>
      <c r="CK56" s="113">
        <v>89128650</v>
      </c>
      <c r="CL56" s="70">
        <f t="shared" ref="CL56:CL67" si="26">+CJ56-CK56</f>
        <v>1783338</v>
      </c>
      <c r="CM56" s="88">
        <v>43553</v>
      </c>
      <c r="CN56" s="83" t="s">
        <v>1001</v>
      </c>
    </row>
    <row r="57" spans="1:106" s="50" customFormat="1" ht="16.5" customHeight="1" x14ac:dyDescent="0.3">
      <c r="A57" s="58">
        <v>56</v>
      </c>
      <c r="B57" s="65" t="s">
        <v>1049</v>
      </c>
      <c r="C57" s="65" t="s">
        <v>1053</v>
      </c>
      <c r="D57" s="65" t="s">
        <v>1052</v>
      </c>
      <c r="E57" s="68">
        <v>10412000</v>
      </c>
      <c r="F57" s="60"/>
      <c r="G57" s="67"/>
      <c r="H57" s="60">
        <v>43832</v>
      </c>
      <c r="I57" s="60">
        <v>43833</v>
      </c>
      <c r="J57" s="60">
        <v>44196</v>
      </c>
      <c r="K57" s="66">
        <f t="shared" si="16"/>
        <v>363</v>
      </c>
      <c r="L57" s="65" t="s">
        <v>1051</v>
      </c>
      <c r="M57" s="50" t="s">
        <v>1050</v>
      </c>
      <c r="N57" s="65" t="s">
        <v>1049</v>
      </c>
      <c r="O57" s="50" t="s">
        <v>1048</v>
      </c>
      <c r="Q57" s="50" t="s">
        <v>1047</v>
      </c>
      <c r="R57" s="50" t="s">
        <v>1046</v>
      </c>
      <c r="S57" s="50" t="s">
        <v>1045</v>
      </c>
      <c r="T57" s="50" t="s">
        <v>130</v>
      </c>
      <c r="U57" s="65" t="s">
        <v>129</v>
      </c>
      <c r="V57" s="65" t="s">
        <v>128</v>
      </c>
      <c r="Y57" s="65" t="s">
        <v>1044</v>
      </c>
      <c r="Z57" s="58">
        <v>58</v>
      </c>
      <c r="AA57" s="64"/>
      <c r="AB57" s="60">
        <v>43832</v>
      </c>
      <c r="AC57" s="58">
        <v>60</v>
      </c>
      <c r="AD57" s="60">
        <v>43832</v>
      </c>
      <c r="AE57" s="60"/>
      <c r="AF57" s="51"/>
      <c r="AG57" s="63"/>
      <c r="AH57" s="62"/>
      <c r="AI57" s="62"/>
      <c r="AJ57" s="61">
        <f t="shared" si="15"/>
        <v>0</v>
      </c>
      <c r="AK57" s="60"/>
      <c r="AL57" s="59"/>
      <c r="AM57" s="84"/>
      <c r="AN57" s="57"/>
      <c r="AO57" s="58"/>
      <c r="AP57" s="57"/>
      <c r="AR57" s="57"/>
      <c r="AS57" s="56"/>
      <c r="AW57" s="51"/>
      <c r="AX57" s="55"/>
      <c r="AZ57" s="56"/>
      <c r="BE57" s="55"/>
      <c r="BF57" s="51"/>
      <c r="BJ57" s="51"/>
      <c r="BS57" s="51"/>
      <c r="BV57" s="51"/>
      <c r="BW57" s="51"/>
      <c r="CB57" s="51"/>
      <c r="CF57" s="54">
        <f t="shared" si="22"/>
        <v>0</v>
      </c>
      <c r="CG57" s="54">
        <f t="shared" si="23"/>
        <v>0</v>
      </c>
      <c r="CH57" s="53">
        <f t="shared" si="24"/>
        <v>44196</v>
      </c>
      <c r="CJ57" s="51">
        <f t="shared" si="25"/>
        <v>10412000</v>
      </c>
      <c r="CK57" s="51"/>
      <c r="CL57" s="51">
        <f t="shared" si="26"/>
        <v>10412000</v>
      </c>
      <c r="CM57" s="52"/>
      <c r="CP57" s="51"/>
    </row>
    <row r="58" spans="1:106" s="50" customFormat="1" ht="16.5" customHeight="1" x14ac:dyDescent="0.3">
      <c r="A58" s="58">
        <v>57</v>
      </c>
      <c r="B58" s="65" t="s">
        <v>675</v>
      </c>
      <c r="C58" s="65" t="s">
        <v>1043</v>
      </c>
      <c r="D58" s="65" t="s">
        <v>1042</v>
      </c>
      <c r="E58" s="68">
        <v>24000000</v>
      </c>
      <c r="F58" s="60"/>
      <c r="G58" s="67"/>
      <c r="H58" s="60">
        <v>43832</v>
      </c>
      <c r="I58" s="60">
        <v>43832</v>
      </c>
      <c r="J58" s="60">
        <v>43890</v>
      </c>
      <c r="K58" s="66">
        <f t="shared" si="16"/>
        <v>58</v>
      </c>
      <c r="L58" s="65" t="s">
        <v>675</v>
      </c>
      <c r="M58" s="50" t="s">
        <v>676</v>
      </c>
      <c r="N58" s="65" t="s">
        <v>675</v>
      </c>
      <c r="O58" s="50" t="s">
        <v>674</v>
      </c>
      <c r="Q58" s="50" t="s">
        <v>673</v>
      </c>
      <c r="R58" s="50" t="s">
        <v>115</v>
      </c>
      <c r="S58" s="50" t="s">
        <v>672</v>
      </c>
      <c r="T58" s="50" t="s">
        <v>130</v>
      </c>
      <c r="U58" s="65" t="s">
        <v>87</v>
      </c>
      <c r="V58" s="65" t="s">
        <v>86</v>
      </c>
      <c r="Y58" s="65" t="s">
        <v>1041</v>
      </c>
      <c r="Z58" s="58">
        <v>57</v>
      </c>
      <c r="AA58" s="64"/>
      <c r="AB58" s="60">
        <v>43832</v>
      </c>
      <c r="AC58" s="58">
        <v>58</v>
      </c>
      <c r="AD58" s="60">
        <v>43832</v>
      </c>
      <c r="AE58" s="60"/>
      <c r="AF58" s="51"/>
      <c r="AG58" s="63"/>
      <c r="AH58" s="62"/>
      <c r="AI58" s="62"/>
      <c r="AJ58" s="61">
        <f t="shared" si="15"/>
        <v>0</v>
      </c>
      <c r="AK58" s="60"/>
      <c r="AL58" s="59"/>
      <c r="AM58" s="84"/>
      <c r="AN58" s="57"/>
      <c r="AO58" s="58"/>
      <c r="AP58" s="57"/>
      <c r="AR58" s="57"/>
      <c r="AS58" s="56"/>
      <c r="AW58" s="51"/>
      <c r="AX58" s="55"/>
      <c r="AZ58" s="56"/>
      <c r="BE58" s="55"/>
      <c r="BF58" s="51"/>
      <c r="BJ58" s="51"/>
      <c r="BS58" s="51"/>
      <c r="BV58" s="51"/>
      <c r="BW58" s="51"/>
      <c r="CB58" s="51"/>
      <c r="CF58" s="54">
        <f t="shared" si="22"/>
        <v>0</v>
      </c>
      <c r="CG58" s="54">
        <f t="shared" si="23"/>
        <v>0</v>
      </c>
      <c r="CH58" s="53">
        <f t="shared" si="24"/>
        <v>43890</v>
      </c>
      <c r="CJ58" s="51">
        <f t="shared" si="25"/>
        <v>24000000</v>
      </c>
      <c r="CK58" s="51">
        <v>20879580</v>
      </c>
      <c r="CL58" s="51">
        <f t="shared" si="26"/>
        <v>3120420</v>
      </c>
      <c r="CM58" s="52">
        <v>43563</v>
      </c>
      <c r="CN58" s="50" t="s">
        <v>1001</v>
      </c>
      <c r="CO58" s="50" t="s">
        <v>4</v>
      </c>
      <c r="CP58" s="51">
        <f>6217053+7418395+7244132</f>
        <v>20879580</v>
      </c>
      <c r="CQ58" s="50">
        <f>6217053+7418395</f>
        <v>13635448</v>
      </c>
    </row>
    <row r="59" spans="1:106" s="69" customFormat="1" ht="16.5" customHeight="1" x14ac:dyDescent="0.3">
      <c r="A59" s="71">
        <v>58</v>
      </c>
      <c r="B59" s="83" t="s">
        <v>608</v>
      </c>
      <c r="C59" s="83" t="s">
        <v>1040</v>
      </c>
      <c r="D59" s="83" t="s">
        <v>1039</v>
      </c>
      <c r="E59" s="80">
        <v>4635790</v>
      </c>
      <c r="F59" s="121"/>
      <c r="G59" s="121"/>
      <c r="H59" s="77">
        <v>43837</v>
      </c>
      <c r="I59" s="77">
        <v>43837</v>
      </c>
      <c r="J59" s="77">
        <v>43890</v>
      </c>
      <c r="K59" s="86">
        <f t="shared" si="16"/>
        <v>53</v>
      </c>
      <c r="L59" s="83" t="s">
        <v>1038</v>
      </c>
      <c r="M59" s="69" t="s">
        <v>609</v>
      </c>
      <c r="N59" s="83" t="s">
        <v>1037</v>
      </c>
      <c r="O59" s="69" t="s">
        <v>607</v>
      </c>
      <c r="Q59" s="69" t="s">
        <v>606</v>
      </c>
      <c r="R59" s="69" t="s">
        <v>605</v>
      </c>
      <c r="S59" s="69" t="s">
        <v>1036</v>
      </c>
      <c r="T59" s="69" t="s">
        <v>603</v>
      </c>
      <c r="U59" s="83" t="s">
        <v>87</v>
      </c>
      <c r="V59" s="83" t="s">
        <v>86</v>
      </c>
      <c r="W59" s="83"/>
      <c r="X59" s="83"/>
      <c r="Y59" s="83" t="s">
        <v>1035</v>
      </c>
      <c r="Z59" s="71">
        <v>59</v>
      </c>
      <c r="AA59" s="80">
        <v>4635790</v>
      </c>
      <c r="AB59" s="77">
        <v>43837</v>
      </c>
      <c r="AC59" s="71">
        <v>61</v>
      </c>
      <c r="AD59" s="77">
        <v>43837</v>
      </c>
      <c r="AE59" s="77">
        <v>43859</v>
      </c>
      <c r="AF59" s="120"/>
      <c r="AG59" s="79"/>
      <c r="AH59" s="72"/>
      <c r="AI59" s="72"/>
      <c r="AJ59" s="61">
        <f t="shared" si="15"/>
        <v>0</v>
      </c>
      <c r="AK59" s="77"/>
      <c r="AM59" s="70"/>
      <c r="AN59" s="72"/>
      <c r="AP59" s="72"/>
      <c r="AR59" s="119"/>
      <c r="AS59" s="73"/>
      <c r="AW59" s="70"/>
      <c r="AX59" s="72"/>
      <c r="AZ59" s="73"/>
      <c r="BE59" s="72"/>
      <c r="BF59" s="70"/>
      <c r="BJ59" s="70"/>
      <c r="BS59" s="70"/>
      <c r="BV59" s="70"/>
      <c r="BW59" s="70"/>
      <c r="CB59" s="70"/>
      <c r="CF59" s="97">
        <f t="shared" si="22"/>
        <v>0</v>
      </c>
      <c r="CG59" s="97">
        <f t="shared" si="23"/>
        <v>0</v>
      </c>
      <c r="CH59" s="98">
        <f t="shared" si="24"/>
        <v>43890</v>
      </c>
      <c r="CI59" s="97">
        <f>+K59+AJ59+AW59+BJ59+BW59</f>
        <v>53</v>
      </c>
      <c r="CJ59" s="70">
        <f t="shared" si="25"/>
        <v>4635790</v>
      </c>
      <c r="CK59" s="70">
        <v>4544892</v>
      </c>
      <c r="CL59" s="70">
        <f t="shared" si="26"/>
        <v>90898</v>
      </c>
      <c r="CM59" s="69">
        <v>43538</v>
      </c>
      <c r="CN59" s="69" t="s">
        <v>1001</v>
      </c>
      <c r="CO59" s="69" t="s">
        <v>4</v>
      </c>
      <c r="CP59" s="70"/>
      <c r="CQ59" s="70"/>
      <c r="CR59" s="70"/>
      <c r="CS59" s="71"/>
      <c r="CT59" s="71"/>
      <c r="CU59" s="71"/>
      <c r="CV59" s="71"/>
      <c r="CW59" s="71"/>
      <c r="CX59" s="71"/>
      <c r="CY59" s="71"/>
      <c r="CZ59" s="71"/>
      <c r="DA59" s="71"/>
      <c r="DB59" s="71"/>
    </row>
    <row r="60" spans="1:106" s="50" customFormat="1" ht="16.5" customHeight="1" x14ac:dyDescent="0.3">
      <c r="A60" s="58">
        <v>59</v>
      </c>
      <c r="B60" s="65" t="s">
        <v>889</v>
      </c>
      <c r="C60" s="65" t="s">
        <v>892</v>
      </c>
      <c r="D60" s="65" t="s">
        <v>1034</v>
      </c>
      <c r="E60" s="68">
        <v>13445000</v>
      </c>
      <c r="F60" s="60"/>
      <c r="G60" s="67"/>
      <c r="H60" s="60">
        <v>43837</v>
      </c>
      <c r="I60" s="60">
        <v>43851</v>
      </c>
      <c r="J60" s="60">
        <v>43890</v>
      </c>
      <c r="K60" s="66">
        <f t="shared" si="16"/>
        <v>39</v>
      </c>
      <c r="L60" s="65" t="s">
        <v>889</v>
      </c>
      <c r="M60" s="50" t="s">
        <v>890</v>
      </c>
      <c r="N60" s="65" t="s">
        <v>889</v>
      </c>
      <c r="O60" s="50" t="s">
        <v>888</v>
      </c>
      <c r="Q60" s="50" t="s">
        <v>710</v>
      </c>
      <c r="R60" s="50" t="s">
        <v>115</v>
      </c>
      <c r="S60" s="50" t="s">
        <v>887</v>
      </c>
      <c r="T60" s="50" t="s">
        <v>130</v>
      </c>
      <c r="U60" s="65" t="s">
        <v>87</v>
      </c>
      <c r="V60" s="65" t="s">
        <v>86</v>
      </c>
      <c r="Y60" s="65" t="s">
        <v>1033</v>
      </c>
      <c r="Z60" s="58">
        <v>60</v>
      </c>
      <c r="AA60" s="64"/>
      <c r="AB60" s="60">
        <v>43837</v>
      </c>
      <c r="AC60" s="58">
        <v>62</v>
      </c>
      <c r="AD60" s="60">
        <v>43837</v>
      </c>
      <c r="AE60" s="60"/>
      <c r="AF60" s="51"/>
      <c r="AG60" s="63"/>
      <c r="AH60" s="62"/>
      <c r="AI60" s="62"/>
      <c r="AJ60" s="61">
        <f t="shared" si="15"/>
        <v>0</v>
      </c>
      <c r="AK60" s="60"/>
      <c r="AL60" s="59"/>
      <c r="AM60" s="84"/>
      <c r="AN60" s="57"/>
      <c r="AO60" s="58"/>
      <c r="AP60" s="57"/>
      <c r="AR60" s="57"/>
      <c r="AS60" s="56"/>
      <c r="AW60" s="51"/>
      <c r="AX60" s="55"/>
      <c r="AZ60" s="56"/>
      <c r="BE60" s="55"/>
      <c r="BF60" s="51"/>
      <c r="BJ60" s="51"/>
      <c r="BS60" s="51"/>
      <c r="BV60" s="51"/>
      <c r="BW60" s="51"/>
      <c r="CB60" s="51"/>
      <c r="CF60" s="54">
        <f t="shared" si="22"/>
        <v>0</v>
      </c>
      <c r="CG60" s="54">
        <f t="shared" si="23"/>
        <v>0</v>
      </c>
      <c r="CH60" s="53">
        <f t="shared" si="24"/>
        <v>43890</v>
      </c>
      <c r="CJ60" s="51">
        <f t="shared" si="25"/>
        <v>13445000</v>
      </c>
      <c r="CK60" s="51">
        <f>7249770+9095166+5404374</f>
        <v>21749310</v>
      </c>
      <c r="CL60" s="51">
        <f t="shared" si="26"/>
        <v>-8304310</v>
      </c>
      <c r="CM60" s="52">
        <v>43563</v>
      </c>
      <c r="CN60" s="50" t="s">
        <v>1001</v>
      </c>
      <c r="CO60" s="50" t="s">
        <v>4</v>
      </c>
      <c r="CP60" s="51">
        <f>7249770+9095166</f>
        <v>16344936</v>
      </c>
      <c r="CT60" s="50" t="s">
        <v>4</v>
      </c>
    </row>
    <row r="61" spans="1:106" s="50" customFormat="1" ht="16.5" customHeight="1" x14ac:dyDescent="0.3">
      <c r="A61" s="58">
        <v>60</v>
      </c>
      <c r="B61" s="65" t="s">
        <v>491</v>
      </c>
      <c r="C61" s="65" t="s">
        <v>1032</v>
      </c>
      <c r="D61" s="65" t="s">
        <v>1031</v>
      </c>
      <c r="E61" s="68">
        <v>12138000</v>
      </c>
      <c r="F61" s="60"/>
      <c r="G61" s="67"/>
      <c r="H61" s="60">
        <v>43838</v>
      </c>
      <c r="I61" s="60">
        <v>43838</v>
      </c>
      <c r="J61" s="60">
        <v>43890</v>
      </c>
      <c r="K61" s="66">
        <f t="shared" si="16"/>
        <v>52</v>
      </c>
      <c r="L61" s="65" t="s">
        <v>493</v>
      </c>
      <c r="M61" s="50" t="s">
        <v>492</v>
      </c>
      <c r="N61" s="65" t="s">
        <v>491</v>
      </c>
      <c r="O61" s="50" t="s">
        <v>490</v>
      </c>
      <c r="Q61" s="50" t="s">
        <v>1030</v>
      </c>
      <c r="R61" s="50" t="s">
        <v>284</v>
      </c>
      <c r="S61" s="50" t="s">
        <v>487</v>
      </c>
      <c r="T61" s="50" t="s">
        <v>130</v>
      </c>
      <c r="U61" s="65" t="s">
        <v>87</v>
      </c>
      <c r="V61" s="65" t="s">
        <v>86</v>
      </c>
      <c r="Y61" s="65" t="s">
        <v>1018</v>
      </c>
      <c r="Z61" s="58">
        <v>56</v>
      </c>
      <c r="AA61" s="64"/>
      <c r="AB61" s="60">
        <v>43838</v>
      </c>
      <c r="AC61" s="58">
        <v>57</v>
      </c>
      <c r="AD61" s="60">
        <v>43838</v>
      </c>
      <c r="AE61" s="60"/>
      <c r="AF61" s="51"/>
      <c r="AG61" s="63"/>
      <c r="AH61" s="62"/>
      <c r="AI61" s="62"/>
      <c r="AJ61" s="61">
        <f t="shared" si="15"/>
        <v>0</v>
      </c>
      <c r="AK61" s="60"/>
      <c r="AL61" s="59"/>
      <c r="AM61" s="84"/>
      <c r="AN61" s="57"/>
      <c r="AO61" s="58"/>
      <c r="AP61" s="57"/>
      <c r="AR61" s="57"/>
      <c r="AS61" s="56"/>
      <c r="AW61" s="51"/>
      <c r="AX61" s="55"/>
      <c r="AZ61" s="56"/>
      <c r="BE61" s="55"/>
      <c r="BF61" s="51"/>
      <c r="BJ61" s="51"/>
      <c r="BS61" s="51"/>
      <c r="BV61" s="51"/>
      <c r="BW61" s="51"/>
      <c r="CB61" s="51"/>
      <c r="CF61" s="54">
        <f t="shared" si="22"/>
        <v>0</v>
      </c>
      <c r="CG61" s="54">
        <f t="shared" si="23"/>
        <v>0</v>
      </c>
      <c r="CH61" s="53">
        <f t="shared" si="24"/>
        <v>43890</v>
      </c>
      <c r="CJ61" s="51">
        <f t="shared" si="25"/>
        <v>12138000</v>
      </c>
      <c r="CK61" s="51"/>
      <c r="CL61" s="51">
        <f t="shared" si="26"/>
        <v>12138000</v>
      </c>
      <c r="CM61" s="52"/>
      <c r="CP61" s="51"/>
    </row>
    <row r="62" spans="1:106" s="50" customFormat="1" ht="16.5" customHeight="1" x14ac:dyDescent="0.3">
      <c r="A62" s="58">
        <v>61</v>
      </c>
      <c r="B62" s="65" t="s">
        <v>669</v>
      </c>
      <c r="C62" s="65" t="s">
        <v>671</v>
      </c>
      <c r="D62" s="65" t="s">
        <v>1029</v>
      </c>
      <c r="E62" s="68">
        <v>70000000</v>
      </c>
      <c r="F62" s="60"/>
      <c r="G62" s="67"/>
      <c r="H62" s="60">
        <v>43838</v>
      </c>
      <c r="I62" s="60">
        <v>43838</v>
      </c>
      <c r="J62" s="60">
        <v>43890</v>
      </c>
      <c r="K62" s="66">
        <f t="shared" si="16"/>
        <v>52</v>
      </c>
      <c r="L62" s="65" t="s">
        <v>669</v>
      </c>
      <c r="M62" s="50" t="s">
        <v>670</v>
      </c>
      <c r="N62" s="65" t="s">
        <v>669</v>
      </c>
      <c r="O62" s="50" t="s">
        <v>668</v>
      </c>
      <c r="Q62" s="50" t="s">
        <v>1028</v>
      </c>
      <c r="R62" s="50" t="s">
        <v>115</v>
      </c>
      <c r="S62" s="50" t="s">
        <v>666</v>
      </c>
      <c r="T62" s="50" t="s">
        <v>130</v>
      </c>
      <c r="U62" s="65" t="s">
        <v>87</v>
      </c>
      <c r="V62" s="65" t="s">
        <v>86</v>
      </c>
      <c r="Y62" s="65" t="s">
        <v>1018</v>
      </c>
      <c r="Z62" s="58">
        <v>61</v>
      </c>
      <c r="AA62" s="64"/>
      <c r="AB62" s="60">
        <v>43838</v>
      </c>
      <c r="AC62" s="58">
        <v>63</v>
      </c>
      <c r="AD62" s="60">
        <v>43838</v>
      </c>
      <c r="AE62" s="60"/>
      <c r="AF62" s="51"/>
      <c r="AG62" s="63"/>
      <c r="AH62" s="62"/>
      <c r="AI62" s="62"/>
      <c r="AJ62" s="61">
        <f t="shared" si="15"/>
        <v>0</v>
      </c>
      <c r="AK62" s="60"/>
      <c r="AL62" s="59"/>
      <c r="AM62" s="84"/>
      <c r="AN62" s="57"/>
      <c r="AO62" s="58"/>
      <c r="AP62" s="57"/>
      <c r="AR62" s="57"/>
      <c r="AS62" s="56"/>
      <c r="AW62" s="51"/>
      <c r="AX62" s="55"/>
      <c r="AZ62" s="56"/>
      <c r="BE62" s="55"/>
      <c r="BF62" s="51"/>
      <c r="BJ62" s="51"/>
      <c r="BS62" s="51"/>
      <c r="BV62" s="51"/>
      <c r="BW62" s="51"/>
      <c r="CB62" s="51"/>
      <c r="CF62" s="54">
        <f t="shared" si="22"/>
        <v>0</v>
      </c>
      <c r="CG62" s="54">
        <f t="shared" si="23"/>
        <v>0</v>
      </c>
      <c r="CH62" s="53">
        <f t="shared" si="24"/>
        <v>43890</v>
      </c>
      <c r="CJ62" s="51">
        <f t="shared" si="25"/>
        <v>70000000</v>
      </c>
      <c r="CK62" s="51">
        <v>65983910</v>
      </c>
      <c r="CL62" s="51">
        <f t="shared" si="26"/>
        <v>4016090</v>
      </c>
      <c r="CM62" s="52">
        <v>43566</v>
      </c>
      <c r="CN62" s="50" t="s">
        <v>1001</v>
      </c>
      <c r="CO62" s="50" t="s">
        <v>4</v>
      </c>
      <c r="CP62" s="51">
        <f>29976710+21397815+14609385</f>
        <v>65983910</v>
      </c>
      <c r="CQ62" s="50">
        <f>29976710+21397815+14609385</f>
        <v>65983910</v>
      </c>
      <c r="CR62" s="50">
        <f>29976710+21397815</f>
        <v>51374525</v>
      </c>
    </row>
    <row r="63" spans="1:106" s="83" customFormat="1" ht="16.5" customHeight="1" x14ac:dyDescent="0.3">
      <c r="A63" s="71">
        <v>62</v>
      </c>
      <c r="B63" s="83" t="s">
        <v>1027</v>
      </c>
      <c r="C63" s="83" t="s">
        <v>1026</v>
      </c>
      <c r="D63" s="83" t="s">
        <v>1025</v>
      </c>
      <c r="E63" s="112">
        <v>16508800</v>
      </c>
      <c r="F63" s="77"/>
      <c r="G63" s="118"/>
      <c r="H63" s="77">
        <v>43838</v>
      </c>
      <c r="I63" s="77">
        <v>43838</v>
      </c>
      <c r="J63" s="77">
        <v>44196</v>
      </c>
      <c r="K63" s="86">
        <f t="shared" si="16"/>
        <v>358</v>
      </c>
      <c r="L63" s="69" t="s">
        <v>1024</v>
      </c>
      <c r="M63" s="83" t="s">
        <v>1023</v>
      </c>
      <c r="N63" s="69" t="s">
        <v>1022</v>
      </c>
      <c r="O63" s="83" t="s">
        <v>1021</v>
      </c>
      <c r="P63" s="69"/>
      <c r="Q63" s="83" t="s">
        <v>1020</v>
      </c>
      <c r="R63" s="69" t="s">
        <v>271</v>
      </c>
      <c r="S63" s="83" t="s">
        <v>1019</v>
      </c>
      <c r="T63" s="69" t="s">
        <v>88</v>
      </c>
      <c r="U63" s="83" t="s">
        <v>171</v>
      </c>
      <c r="V63" s="83" t="s">
        <v>252</v>
      </c>
      <c r="W63" s="69"/>
      <c r="X63" s="69"/>
      <c r="Y63" s="69" t="s">
        <v>1018</v>
      </c>
      <c r="Z63" s="71">
        <v>62</v>
      </c>
      <c r="AA63" s="109">
        <v>16508800</v>
      </c>
      <c r="AB63" s="77">
        <v>43838</v>
      </c>
      <c r="AC63" s="71">
        <v>64</v>
      </c>
      <c r="AD63" s="77">
        <v>43838</v>
      </c>
      <c r="AE63" s="77">
        <v>43855</v>
      </c>
      <c r="AF63" s="113"/>
      <c r="AG63" s="106"/>
      <c r="AH63" s="117"/>
      <c r="AI63" s="72"/>
      <c r="AJ63" s="61">
        <f t="shared" si="15"/>
        <v>0</v>
      </c>
      <c r="AK63" s="77"/>
      <c r="AL63" s="71"/>
      <c r="AM63" s="116"/>
      <c r="AN63" s="115"/>
      <c r="AO63" s="108"/>
      <c r="AP63" s="115"/>
      <c r="AQ63" s="99"/>
      <c r="AR63" s="88"/>
      <c r="AS63" s="114"/>
      <c r="AW63" s="70"/>
      <c r="AX63" s="74"/>
      <c r="AZ63" s="114"/>
      <c r="BA63" s="103"/>
      <c r="BC63" s="103"/>
      <c r="BD63" s="103"/>
      <c r="BE63" s="74"/>
      <c r="BF63" s="113"/>
      <c r="BJ63" s="70"/>
      <c r="BN63" s="103"/>
      <c r="BP63" s="103"/>
      <c r="BQ63" s="103"/>
      <c r="BS63" s="113"/>
      <c r="BV63" s="113"/>
      <c r="BW63" s="70"/>
      <c r="CA63" s="103"/>
      <c r="CB63" s="113"/>
      <c r="CC63" s="103"/>
      <c r="CD63" s="103"/>
      <c r="CF63" s="97">
        <f t="shared" si="22"/>
        <v>0</v>
      </c>
      <c r="CG63" s="97">
        <f t="shared" si="23"/>
        <v>0</v>
      </c>
      <c r="CH63" s="98">
        <f t="shared" si="24"/>
        <v>44196</v>
      </c>
      <c r="CI63" s="97"/>
      <c r="CJ63" s="70">
        <f t="shared" si="25"/>
        <v>16508800</v>
      </c>
      <c r="CK63" s="113"/>
      <c r="CL63" s="70">
        <f t="shared" si="26"/>
        <v>16508800</v>
      </c>
      <c r="CM63" s="88"/>
    </row>
    <row r="64" spans="1:106" s="50" customFormat="1" ht="16.5" customHeight="1" x14ac:dyDescent="0.3">
      <c r="A64" s="58">
        <v>63</v>
      </c>
      <c r="B64" s="65" t="s">
        <v>712</v>
      </c>
      <c r="C64" s="65" t="s">
        <v>714</v>
      </c>
      <c r="D64" s="65" t="s">
        <v>1017</v>
      </c>
      <c r="E64" s="68">
        <v>5378000</v>
      </c>
      <c r="F64" s="60"/>
      <c r="G64" s="67"/>
      <c r="H64" s="60">
        <v>43839</v>
      </c>
      <c r="I64" s="60">
        <v>43839</v>
      </c>
      <c r="J64" s="60">
        <v>43890</v>
      </c>
      <c r="K64" s="66">
        <f t="shared" si="16"/>
        <v>51</v>
      </c>
      <c r="L64" s="65" t="s">
        <v>712</v>
      </c>
      <c r="M64" s="50" t="s">
        <v>713</v>
      </c>
      <c r="N64" s="65" t="s">
        <v>712</v>
      </c>
      <c r="O64" s="50" t="s">
        <v>711</v>
      </c>
      <c r="Q64" s="50" t="s">
        <v>1016</v>
      </c>
      <c r="R64" s="50" t="s">
        <v>115</v>
      </c>
      <c r="S64" s="50" t="s">
        <v>709</v>
      </c>
      <c r="T64" s="50" t="s">
        <v>130</v>
      </c>
      <c r="U64" s="65" t="s">
        <v>87</v>
      </c>
      <c r="V64" s="65" t="s">
        <v>86</v>
      </c>
      <c r="Y64" s="65" t="s">
        <v>1015</v>
      </c>
      <c r="Z64" s="58">
        <v>63</v>
      </c>
      <c r="AA64" s="64"/>
      <c r="AB64" s="60">
        <v>43838</v>
      </c>
      <c r="AC64" s="58">
        <v>65</v>
      </c>
      <c r="AD64" s="60">
        <v>43839</v>
      </c>
      <c r="AE64" s="60"/>
      <c r="AF64" s="51"/>
      <c r="AG64" s="63"/>
      <c r="AH64" s="62"/>
      <c r="AI64" s="62"/>
      <c r="AJ64" s="61">
        <f t="shared" si="15"/>
        <v>0</v>
      </c>
      <c r="AK64" s="60"/>
      <c r="AL64" s="59"/>
      <c r="AM64" s="84"/>
      <c r="AN64" s="57"/>
      <c r="AO64" s="58"/>
      <c r="AP64" s="57"/>
      <c r="AR64" s="57"/>
      <c r="AS64" s="56"/>
      <c r="AW64" s="51"/>
      <c r="AX64" s="55"/>
      <c r="AZ64" s="56"/>
      <c r="BE64" s="55"/>
      <c r="BF64" s="51"/>
      <c r="BJ64" s="51"/>
      <c r="BS64" s="51"/>
      <c r="BV64" s="51"/>
      <c r="BW64" s="51"/>
      <c r="CB64" s="51"/>
      <c r="CF64" s="54">
        <f t="shared" si="22"/>
        <v>0</v>
      </c>
      <c r="CG64" s="54">
        <f t="shared" si="23"/>
        <v>0</v>
      </c>
      <c r="CH64" s="53">
        <f t="shared" si="24"/>
        <v>43890</v>
      </c>
      <c r="CJ64" s="51">
        <f t="shared" si="25"/>
        <v>5378000</v>
      </c>
      <c r="CK64" s="51">
        <f>2306745+3427164+3031722</f>
        <v>8765631</v>
      </c>
      <c r="CL64" s="51">
        <f t="shared" si="26"/>
        <v>-3387631</v>
      </c>
      <c r="CM64" s="52">
        <v>43599</v>
      </c>
      <c r="CN64" s="50" t="s">
        <v>1001</v>
      </c>
      <c r="CO64" s="50" t="s">
        <v>4</v>
      </c>
      <c r="CP64" s="51">
        <f>2306745+3427164</f>
        <v>5733909</v>
      </c>
      <c r="CT64" s="50" t="s">
        <v>4</v>
      </c>
    </row>
    <row r="65" spans="1:98" s="50" customFormat="1" ht="16.5" customHeight="1" x14ac:dyDescent="0.3">
      <c r="A65" s="58">
        <v>64</v>
      </c>
      <c r="B65" s="65" t="s">
        <v>753</v>
      </c>
      <c r="C65" s="65" t="s">
        <v>1014</v>
      </c>
      <c r="D65" s="65" t="s">
        <v>1013</v>
      </c>
      <c r="E65" s="68">
        <v>8000000</v>
      </c>
      <c r="F65" s="60"/>
      <c r="G65" s="67"/>
      <c r="H65" s="60">
        <v>43840</v>
      </c>
      <c r="I65" s="60">
        <v>43840</v>
      </c>
      <c r="J65" s="60">
        <v>43890</v>
      </c>
      <c r="K65" s="66">
        <f t="shared" si="16"/>
        <v>50</v>
      </c>
      <c r="L65" s="65" t="s">
        <v>753</v>
      </c>
      <c r="M65" s="50" t="s">
        <v>754</v>
      </c>
      <c r="N65" s="65" t="s">
        <v>753</v>
      </c>
      <c r="O65" s="50" t="s">
        <v>752</v>
      </c>
      <c r="Q65" s="50" t="s">
        <v>1012</v>
      </c>
      <c r="R65" s="50" t="s">
        <v>115</v>
      </c>
      <c r="S65" s="50" t="s">
        <v>1011</v>
      </c>
      <c r="T65" s="50" t="s">
        <v>130</v>
      </c>
      <c r="U65" s="65" t="s">
        <v>87</v>
      </c>
      <c r="V65" s="65" t="s">
        <v>86</v>
      </c>
      <c r="Y65" s="65" t="s">
        <v>1010</v>
      </c>
      <c r="Z65" s="58">
        <v>64</v>
      </c>
      <c r="AA65" s="64"/>
      <c r="AB65" s="60">
        <v>43840</v>
      </c>
      <c r="AC65" s="58">
        <v>66</v>
      </c>
      <c r="AD65" s="60">
        <v>43840</v>
      </c>
      <c r="AE65" s="60"/>
      <c r="AF65" s="51"/>
      <c r="AG65" s="63"/>
      <c r="AH65" s="62"/>
      <c r="AI65" s="62"/>
      <c r="AJ65" s="61">
        <f t="shared" si="15"/>
        <v>0</v>
      </c>
      <c r="AK65" s="60"/>
      <c r="AL65" s="59"/>
      <c r="AM65" s="84"/>
      <c r="AN65" s="57"/>
      <c r="AO65" s="58"/>
      <c r="AP65" s="57"/>
      <c r="AR65" s="57"/>
      <c r="AS65" s="56"/>
      <c r="AW65" s="51"/>
      <c r="AX65" s="55"/>
      <c r="AZ65" s="56"/>
      <c r="BE65" s="55"/>
      <c r="BF65" s="51"/>
      <c r="BJ65" s="51"/>
      <c r="BS65" s="51"/>
      <c r="BV65" s="51"/>
      <c r="BW65" s="51"/>
      <c r="CB65" s="51"/>
      <c r="CF65" s="54">
        <f t="shared" si="22"/>
        <v>0</v>
      </c>
      <c r="CG65" s="54">
        <f t="shared" si="23"/>
        <v>0</v>
      </c>
      <c r="CH65" s="53">
        <f t="shared" si="24"/>
        <v>43890</v>
      </c>
      <c r="CJ65" s="51">
        <f t="shared" si="25"/>
        <v>8000000</v>
      </c>
      <c r="CK65" s="51">
        <v>11985345</v>
      </c>
      <c r="CL65" s="51">
        <f t="shared" si="26"/>
        <v>-3985345</v>
      </c>
      <c r="CM65" s="52">
        <v>43566</v>
      </c>
      <c r="CN65" s="50" t="s">
        <v>1001</v>
      </c>
      <c r="CO65" s="50" t="s">
        <v>4</v>
      </c>
      <c r="CP65" s="51">
        <f>4711693+3017761</f>
        <v>7729454</v>
      </c>
    </row>
    <row r="66" spans="1:98" s="50" customFormat="1" ht="16.5" customHeight="1" x14ac:dyDescent="0.3">
      <c r="A66" s="58">
        <v>65</v>
      </c>
      <c r="B66" s="65" t="s">
        <v>985</v>
      </c>
      <c r="C66" s="65" t="s">
        <v>1006</v>
      </c>
      <c r="D66" s="65" t="s">
        <v>1009</v>
      </c>
      <c r="E66" s="68">
        <v>20000000</v>
      </c>
      <c r="F66" s="60"/>
      <c r="G66" s="67"/>
      <c r="H66" s="60">
        <v>43844</v>
      </c>
      <c r="I66" s="60">
        <v>43844</v>
      </c>
      <c r="J66" s="60">
        <v>43890</v>
      </c>
      <c r="K66" s="66">
        <f t="shared" si="16"/>
        <v>46</v>
      </c>
      <c r="L66" s="65" t="s">
        <v>985</v>
      </c>
      <c r="M66" s="50" t="s">
        <v>986</v>
      </c>
      <c r="N66" s="65" t="s">
        <v>985</v>
      </c>
      <c r="O66" s="50" t="s">
        <v>984</v>
      </c>
      <c r="Q66" s="50" t="s">
        <v>1004</v>
      </c>
      <c r="R66" s="50" t="s">
        <v>115</v>
      </c>
      <c r="S66" s="50" t="s">
        <v>1008</v>
      </c>
      <c r="T66" s="50" t="s">
        <v>130</v>
      </c>
      <c r="U66" s="65" t="s">
        <v>87</v>
      </c>
      <c r="V66" s="65" t="s">
        <v>86</v>
      </c>
      <c r="Y66" s="65" t="s">
        <v>1007</v>
      </c>
      <c r="Z66" s="58">
        <v>65</v>
      </c>
      <c r="AA66" s="64"/>
      <c r="AB66" s="60">
        <v>43844</v>
      </c>
      <c r="AC66" s="58">
        <v>67</v>
      </c>
      <c r="AD66" s="60">
        <v>43844</v>
      </c>
      <c r="AE66" s="60"/>
      <c r="AF66" s="51"/>
      <c r="AG66" s="63"/>
      <c r="AH66" s="62"/>
      <c r="AI66" s="62"/>
      <c r="AJ66" s="61">
        <f t="shared" ref="AJ66:AJ97" si="27">IF(AI66&gt;0,AI66-J66,0)</f>
        <v>0</v>
      </c>
      <c r="AK66" s="60"/>
      <c r="AL66" s="59"/>
      <c r="AM66" s="84"/>
      <c r="AN66" s="57"/>
      <c r="AO66" s="58"/>
      <c r="AP66" s="57"/>
      <c r="AR66" s="57"/>
      <c r="AS66" s="56"/>
      <c r="AW66" s="51"/>
      <c r="AX66" s="55"/>
      <c r="AZ66" s="56"/>
      <c r="BE66" s="55"/>
      <c r="BF66" s="51"/>
      <c r="BJ66" s="51"/>
      <c r="BS66" s="51"/>
      <c r="BV66" s="51"/>
      <c r="BW66" s="51"/>
      <c r="CB66" s="51"/>
      <c r="CF66" s="54">
        <f t="shared" si="22"/>
        <v>0</v>
      </c>
      <c r="CG66" s="54">
        <f t="shared" si="23"/>
        <v>0</v>
      </c>
      <c r="CH66" s="53">
        <f t="shared" si="24"/>
        <v>43890</v>
      </c>
      <c r="CJ66" s="51">
        <f t="shared" si="25"/>
        <v>20000000</v>
      </c>
      <c r="CK66" s="51">
        <v>20328335</v>
      </c>
      <c r="CL66" s="51">
        <f t="shared" si="26"/>
        <v>-328335</v>
      </c>
      <c r="CM66" s="52">
        <v>43613</v>
      </c>
      <c r="CN66" s="50" t="s">
        <v>1001</v>
      </c>
      <c r="CO66" s="50" t="s">
        <v>4</v>
      </c>
      <c r="CP66" s="51">
        <f>7950169+5807366</f>
        <v>13757535</v>
      </c>
    </row>
    <row r="67" spans="1:98" s="50" customFormat="1" ht="16.5" customHeight="1" x14ac:dyDescent="0.3">
      <c r="A67" s="58">
        <v>66</v>
      </c>
      <c r="B67" s="65" t="s">
        <v>759</v>
      </c>
      <c r="C67" s="65" t="s">
        <v>1006</v>
      </c>
      <c r="D67" s="65" t="s">
        <v>1005</v>
      </c>
      <c r="E67" s="68">
        <v>18000000</v>
      </c>
      <c r="F67" s="60"/>
      <c r="G67" s="67"/>
      <c r="H67" s="60">
        <v>43852</v>
      </c>
      <c r="I67" s="60">
        <v>43865</v>
      </c>
      <c r="J67" s="60">
        <v>43890</v>
      </c>
      <c r="K67" s="66">
        <f t="shared" si="16"/>
        <v>25</v>
      </c>
      <c r="L67" s="65" t="s">
        <v>759</v>
      </c>
      <c r="M67" s="50" t="s">
        <v>760</v>
      </c>
      <c r="N67" s="65" t="s">
        <v>759</v>
      </c>
      <c r="O67" s="50" t="s">
        <v>758</v>
      </c>
      <c r="Q67" s="50" t="s">
        <v>1004</v>
      </c>
      <c r="R67" s="50" t="s">
        <v>115</v>
      </c>
      <c r="S67" s="50" t="s">
        <v>1003</v>
      </c>
      <c r="T67" s="50" t="s">
        <v>130</v>
      </c>
      <c r="U67" s="65" t="s">
        <v>87</v>
      </c>
      <c r="V67" s="65" t="s">
        <v>86</v>
      </c>
      <c r="Y67" s="65" t="s">
        <v>1002</v>
      </c>
      <c r="Z67" s="58">
        <v>30</v>
      </c>
      <c r="AA67" s="64"/>
      <c r="AB67" s="60">
        <v>43831</v>
      </c>
      <c r="AC67" s="58">
        <v>114</v>
      </c>
      <c r="AD67" s="60">
        <v>43852</v>
      </c>
      <c r="AE67" s="60"/>
      <c r="AF67" s="51"/>
      <c r="AG67" s="63"/>
      <c r="AH67" s="62"/>
      <c r="AI67" s="62"/>
      <c r="AJ67" s="61">
        <f t="shared" si="27"/>
        <v>0</v>
      </c>
      <c r="AK67" s="60"/>
      <c r="AL67" s="59"/>
      <c r="AM67" s="84"/>
      <c r="AN67" s="57"/>
      <c r="AO67" s="58"/>
      <c r="AP67" s="57"/>
      <c r="AR67" s="57"/>
      <c r="AS67" s="56"/>
      <c r="AW67" s="51"/>
      <c r="AX67" s="55"/>
      <c r="AZ67" s="56"/>
      <c r="BE67" s="55"/>
      <c r="BF67" s="51"/>
      <c r="BJ67" s="51"/>
      <c r="BS67" s="51"/>
      <c r="BV67" s="51"/>
      <c r="BW67" s="51"/>
      <c r="CB67" s="51"/>
      <c r="CF67" s="54">
        <f t="shared" si="22"/>
        <v>0</v>
      </c>
      <c r="CG67" s="54">
        <f t="shared" si="23"/>
        <v>0</v>
      </c>
      <c r="CH67" s="53">
        <f t="shared" si="24"/>
        <v>43890</v>
      </c>
      <c r="CJ67" s="51">
        <f t="shared" si="25"/>
        <v>18000000</v>
      </c>
      <c r="CK67" s="51">
        <v>23981681</v>
      </c>
      <c r="CL67" s="51">
        <f t="shared" si="26"/>
        <v>-5981681</v>
      </c>
      <c r="CM67" s="52">
        <v>43585</v>
      </c>
      <c r="CN67" s="50" t="s">
        <v>1001</v>
      </c>
      <c r="CP67" s="51"/>
    </row>
    <row r="68" spans="1:98" s="95" customFormat="1" ht="16.5" customHeight="1" x14ac:dyDescent="0.3">
      <c r="A68" s="71">
        <v>67</v>
      </c>
      <c r="B68" s="83" t="s">
        <v>765</v>
      </c>
      <c r="C68" s="83" t="s">
        <v>766</v>
      </c>
      <c r="D68" s="83" t="s">
        <v>1000</v>
      </c>
      <c r="E68" s="112">
        <v>8067000</v>
      </c>
      <c r="F68" s="111"/>
      <c r="G68" s="110"/>
      <c r="H68" s="77">
        <v>43852</v>
      </c>
      <c r="I68" s="77">
        <v>43852</v>
      </c>
      <c r="J68" s="77">
        <v>43890</v>
      </c>
      <c r="K68" s="66">
        <f t="shared" si="16"/>
        <v>38</v>
      </c>
      <c r="L68" s="83" t="s">
        <v>765</v>
      </c>
      <c r="M68" s="95">
        <v>52.805799999999998</v>
      </c>
      <c r="N68" s="83" t="s">
        <v>765</v>
      </c>
      <c r="O68" s="95" t="s">
        <v>764</v>
      </c>
      <c r="Q68" s="83" t="s">
        <v>999</v>
      </c>
      <c r="R68" s="95" t="s">
        <v>115</v>
      </c>
      <c r="S68" s="95" t="s">
        <v>762</v>
      </c>
      <c r="T68" s="69" t="s">
        <v>130</v>
      </c>
      <c r="U68" s="92" t="s">
        <v>87</v>
      </c>
      <c r="V68" s="92" t="s">
        <v>86</v>
      </c>
      <c r="Y68" s="69" t="s">
        <v>998</v>
      </c>
      <c r="Z68" s="108">
        <v>66</v>
      </c>
      <c r="AA68" s="109">
        <v>8067000</v>
      </c>
      <c r="AB68" s="77">
        <v>43844</v>
      </c>
      <c r="AC68" s="108">
        <v>115</v>
      </c>
      <c r="AD68" s="77">
        <v>43852</v>
      </c>
      <c r="AE68" s="77">
        <v>43866</v>
      </c>
      <c r="AF68" s="107"/>
      <c r="AG68" s="106"/>
      <c r="AH68" s="105"/>
      <c r="AI68" s="105"/>
      <c r="AJ68" s="61">
        <f t="shared" si="27"/>
        <v>0</v>
      </c>
      <c r="AK68" s="104"/>
      <c r="AM68" s="96"/>
      <c r="AN68" s="74"/>
      <c r="AP68" s="74"/>
      <c r="AQ68" s="103"/>
      <c r="AR68" s="102"/>
      <c r="AS68" s="101"/>
      <c r="AW68" s="70"/>
      <c r="AX68" s="100"/>
      <c r="AZ68" s="101"/>
      <c r="BA68" s="99"/>
      <c r="BC68" s="99"/>
      <c r="BD68" s="99"/>
      <c r="BE68" s="100"/>
      <c r="BF68" s="96"/>
      <c r="BJ68" s="70"/>
      <c r="BN68" s="99"/>
      <c r="BP68" s="99"/>
      <c r="BQ68" s="99"/>
      <c r="BS68" s="96"/>
      <c r="BV68" s="96"/>
      <c r="BW68" s="70"/>
      <c r="CA68" s="99"/>
      <c r="CB68" s="96"/>
      <c r="CC68" s="99"/>
      <c r="CD68" s="99"/>
      <c r="CF68" s="97"/>
      <c r="CG68" s="97"/>
      <c r="CH68" s="98"/>
      <c r="CI68" s="97"/>
      <c r="CJ68" s="70"/>
      <c r="CK68" s="96"/>
      <c r="CL68" s="70"/>
      <c r="CM68" s="88"/>
      <c r="CN68" s="83"/>
      <c r="CO68" s="83"/>
      <c r="CP68" s="96"/>
      <c r="CQ68" s="70"/>
      <c r="CR68" s="70"/>
      <c r="CS68" s="96"/>
      <c r="CT68" s="71"/>
    </row>
    <row r="69" spans="1:98" s="95" customFormat="1" ht="16.5" customHeight="1" x14ac:dyDescent="0.3">
      <c r="A69" s="71">
        <v>68</v>
      </c>
      <c r="B69" s="83" t="s">
        <v>997</v>
      </c>
      <c r="C69" s="83" t="s">
        <v>996</v>
      </c>
      <c r="D69" s="83" t="s">
        <v>995</v>
      </c>
      <c r="E69" s="112">
        <v>200000000</v>
      </c>
      <c r="F69" s="111"/>
      <c r="G69" s="110"/>
      <c r="H69" s="77">
        <v>43873</v>
      </c>
      <c r="I69" s="77">
        <v>43873</v>
      </c>
      <c r="J69" s="77">
        <v>44012</v>
      </c>
      <c r="K69" s="66">
        <f t="shared" si="16"/>
        <v>139</v>
      </c>
      <c r="L69" s="83" t="s">
        <v>994</v>
      </c>
      <c r="M69" s="95" t="s">
        <v>993</v>
      </c>
      <c r="N69" s="83" t="s">
        <v>992</v>
      </c>
      <c r="O69" s="95" t="s">
        <v>991</v>
      </c>
      <c r="Q69" s="83" t="s">
        <v>990</v>
      </c>
      <c r="R69" s="95" t="s">
        <v>173</v>
      </c>
      <c r="S69" s="95" t="s">
        <v>989</v>
      </c>
      <c r="T69" s="69" t="s">
        <v>88</v>
      </c>
      <c r="U69" s="92" t="s">
        <v>497</v>
      </c>
      <c r="V69" s="92" t="s">
        <v>496</v>
      </c>
      <c r="Y69" s="69" t="s">
        <v>981</v>
      </c>
      <c r="Z69" s="108">
        <v>73</v>
      </c>
      <c r="AA69" s="109">
        <v>200000000</v>
      </c>
      <c r="AB69" s="77">
        <v>43847</v>
      </c>
      <c r="AC69" s="108">
        <v>149</v>
      </c>
      <c r="AD69" s="77">
        <v>43873</v>
      </c>
      <c r="AE69" s="77">
        <v>43873</v>
      </c>
      <c r="AF69" s="107"/>
      <c r="AG69" s="106"/>
      <c r="AH69" s="105"/>
      <c r="AI69" s="105"/>
      <c r="AJ69" s="61">
        <f t="shared" si="27"/>
        <v>0</v>
      </c>
      <c r="AK69" s="104"/>
      <c r="AM69" s="96"/>
      <c r="AN69" s="74"/>
      <c r="AP69" s="74"/>
      <c r="AQ69" s="103"/>
      <c r="AR69" s="102"/>
      <c r="AS69" s="101"/>
      <c r="AW69" s="70"/>
      <c r="AX69" s="100"/>
      <c r="AZ69" s="101"/>
      <c r="BA69" s="99"/>
      <c r="BC69" s="99"/>
      <c r="BD69" s="99"/>
      <c r="BE69" s="100"/>
      <c r="BF69" s="96"/>
      <c r="BJ69" s="70"/>
      <c r="BN69" s="99"/>
      <c r="BP69" s="99"/>
      <c r="BQ69" s="99"/>
      <c r="BS69" s="96"/>
      <c r="BV69" s="96"/>
      <c r="BW69" s="70"/>
      <c r="CA69" s="99"/>
      <c r="CB69" s="96"/>
      <c r="CC69" s="99"/>
      <c r="CD69" s="99"/>
      <c r="CF69" s="97"/>
      <c r="CG69" s="97"/>
      <c r="CH69" s="98"/>
      <c r="CI69" s="97"/>
      <c r="CJ69" s="70"/>
      <c r="CK69" s="96"/>
      <c r="CL69" s="70"/>
      <c r="CM69" s="88"/>
      <c r="CN69" s="83"/>
      <c r="CO69" s="83"/>
      <c r="CP69" s="96"/>
      <c r="CQ69" s="70"/>
      <c r="CR69" s="70"/>
      <c r="CS69" s="96"/>
      <c r="CT69" s="71"/>
    </row>
    <row r="70" spans="1:98" s="69" customFormat="1" ht="16.5" customHeight="1" x14ac:dyDescent="0.25">
      <c r="A70" s="71">
        <v>69</v>
      </c>
      <c r="B70" s="83" t="s">
        <v>985</v>
      </c>
      <c r="C70" s="83" t="s">
        <v>988</v>
      </c>
      <c r="D70" s="83" t="s">
        <v>987</v>
      </c>
      <c r="E70" s="80">
        <v>105000000</v>
      </c>
      <c r="F70" s="89"/>
      <c r="G70" s="89"/>
      <c r="H70" s="77">
        <v>43873</v>
      </c>
      <c r="I70" s="77">
        <v>43873</v>
      </c>
      <c r="J70" s="77">
        <v>44104</v>
      </c>
      <c r="K70" s="66">
        <f t="shared" si="16"/>
        <v>231</v>
      </c>
      <c r="L70" s="69" t="s">
        <v>985</v>
      </c>
      <c r="M70" s="69" t="s">
        <v>986</v>
      </c>
      <c r="N70" s="69" t="s">
        <v>985</v>
      </c>
      <c r="O70" s="69" t="s">
        <v>984</v>
      </c>
      <c r="Q70" s="69" t="s">
        <v>983</v>
      </c>
      <c r="R70" s="69" t="s">
        <v>115</v>
      </c>
      <c r="S70" s="69" t="s">
        <v>982</v>
      </c>
      <c r="T70" s="69" t="s">
        <v>130</v>
      </c>
      <c r="U70" s="92" t="s">
        <v>87</v>
      </c>
      <c r="V70" s="92" t="s">
        <v>86</v>
      </c>
      <c r="Y70" s="69" t="s">
        <v>981</v>
      </c>
      <c r="Z70" s="71">
        <v>156</v>
      </c>
      <c r="AA70" s="80">
        <v>105000000</v>
      </c>
      <c r="AB70" s="77">
        <v>43873</v>
      </c>
      <c r="AC70" s="71">
        <v>171</v>
      </c>
      <c r="AD70" s="77">
        <v>43873</v>
      </c>
      <c r="AE70" s="77">
        <v>43892</v>
      </c>
      <c r="AF70" s="70"/>
      <c r="AG70" s="79"/>
      <c r="AH70" s="91"/>
      <c r="AI70" s="72"/>
      <c r="AJ70" s="61">
        <f t="shared" si="27"/>
        <v>0</v>
      </c>
      <c r="AK70" s="77"/>
      <c r="AL70" s="76"/>
      <c r="AM70" s="75"/>
      <c r="AN70" s="72"/>
      <c r="AO70" s="71"/>
      <c r="AP70" s="72"/>
      <c r="AR70" s="91"/>
      <c r="AS70" s="73"/>
      <c r="AW70" s="70"/>
      <c r="AX70" s="72"/>
      <c r="AZ70" s="73"/>
      <c r="BE70" s="72"/>
      <c r="BF70" s="70"/>
      <c r="BJ70" s="70"/>
      <c r="BS70" s="70"/>
      <c r="BV70" s="70"/>
      <c r="BW70" s="70"/>
      <c r="CB70" s="70"/>
      <c r="CJ70" s="70"/>
      <c r="CK70" s="70"/>
      <c r="CL70" s="70"/>
      <c r="CM70" s="71"/>
    </row>
    <row r="71" spans="1:98" s="69" customFormat="1" ht="16.5" customHeight="1" x14ac:dyDescent="0.25">
      <c r="A71" s="71">
        <v>70</v>
      </c>
      <c r="B71" s="83" t="s">
        <v>977</v>
      </c>
      <c r="C71" s="83" t="s">
        <v>980</v>
      </c>
      <c r="D71" s="83" t="s">
        <v>979</v>
      </c>
      <c r="E71" s="80">
        <v>70700000</v>
      </c>
      <c r="F71" s="89"/>
      <c r="G71" s="89"/>
      <c r="H71" s="77">
        <v>43874</v>
      </c>
      <c r="I71" s="77">
        <v>43874</v>
      </c>
      <c r="J71" s="77">
        <v>44104</v>
      </c>
      <c r="K71" s="66">
        <f t="shared" si="16"/>
        <v>230</v>
      </c>
      <c r="L71" s="69" t="s">
        <v>977</v>
      </c>
      <c r="M71" s="69" t="s">
        <v>978</v>
      </c>
      <c r="N71" s="69" t="s">
        <v>977</v>
      </c>
      <c r="O71" s="69" t="s">
        <v>976</v>
      </c>
      <c r="Q71" s="69" t="s">
        <v>975</v>
      </c>
      <c r="R71" s="69" t="s">
        <v>950</v>
      </c>
      <c r="S71" s="69" t="s">
        <v>974</v>
      </c>
      <c r="T71" s="69" t="s">
        <v>130</v>
      </c>
      <c r="U71" s="92" t="s">
        <v>87</v>
      </c>
      <c r="V71" s="92" t="s">
        <v>86</v>
      </c>
      <c r="Y71" s="69" t="s">
        <v>973</v>
      </c>
      <c r="Z71" s="71">
        <v>157</v>
      </c>
      <c r="AA71" s="80">
        <v>70700000</v>
      </c>
      <c r="AB71" s="77">
        <v>43873</v>
      </c>
      <c r="AC71" s="71">
        <v>172</v>
      </c>
      <c r="AD71" s="77">
        <v>43874</v>
      </c>
      <c r="AE71" s="77">
        <v>43882</v>
      </c>
      <c r="AF71" s="70"/>
      <c r="AG71" s="79"/>
      <c r="AH71" s="91"/>
      <c r="AI71" s="72"/>
      <c r="AJ71" s="61">
        <f t="shared" si="27"/>
        <v>0</v>
      </c>
      <c r="AK71" s="77"/>
      <c r="AL71" s="76"/>
      <c r="AM71" s="75"/>
      <c r="AN71" s="72"/>
      <c r="AO71" s="71"/>
      <c r="AP71" s="72"/>
      <c r="AR71" s="91"/>
      <c r="AS71" s="73"/>
      <c r="AW71" s="70"/>
      <c r="AX71" s="72"/>
      <c r="AZ71" s="73"/>
      <c r="BE71" s="72"/>
      <c r="BF71" s="70"/>
      <c r="BJ71" s="70"/>
      <c r="BS71" s="70"/>
      <c r="BV71" s="70"/>
      <c r="BW71" s="70"/>
      <c r="CB71" s="70"/>
      <c r="CJ71" s="70"/>
      <c r="CK71" s="70"/>
      <c r="CL71" s="70"/>
      <c r="CM71" s="71"/>
    </row>
    <row r="72" spans="1:98" s="50" customFormat="1" ht="16.5" customHeight="1" x14ac:dyDescent="0.3">
      <c r="A72" s="58">
        <v>71</v>
      </c>
      <c r="B72" s="65" t="s">
        <v>968</v>
      </c>
      <c r="C72" s="65" t="s">
        <v>972</v>
      </c>
      <c r="D72" s="65" t="s">
        <v>971</v>
      </c>
      <c r="E72" s="68">
        <v>113999936</v>
      </c>
      <c r="F72" s="60"/>
      <c r="G72" s="67"/>
      <c r="H72" s="60">
        <v>43881</v>
      </c>
      <c r="I72" s="60">
        <v>43881</v>
      </c>
      <c r="J72" s="60">
        <v>44196</v>
      </c>
      <c r="K72" s="66">
        <f t="shared" ref="K72:K103" si="28">+J72-I72</f>
        <v>315</v>
      </c>
      <c r="L72" s="65" t="s">
        <v>970</v>
      </c>
      <c r="M72" s="50" t="s">
        <v>969</v>
      </c>
      <c r="N72" s="65" t="s">
        <v>968</v>
      </c>
      <c r="O72" s="50" t="s">
        <v>967</v>
      </c>
      <c r="Q72" s="50" t="s">
        <v>966</v>
      </c>
      <c r="R72" s="50" t="s">
        <v>965</v>
      </c>
      <c r="S72" s="50" t="s">
        <v>964</v>
      </c>
      <c r="T72" s="50" t="s">
        <v>963</v>
      </c>
      <c r="U72" s="65" t="s">
        <v>129</v>
      </c>
      <c r="V72" s="65" t="s">
        <v>128</v>
      </c>
      <c r="Y72" s="65" t="s">
        <v>958</v>
      </c>
      <c r="Z72" s="58">
        <v>177</v>
      </c>
      <c r="AA72" s="64">
        <v>113999936</v>
      </c>
      <c r="AB72" s="60">
        <v>43880</v>
      </c>
      <c r="AC72" s="58">
        <v>143</v>
      </c>
      <c r="AD72" s="60">
        <v>43881</v>
      </c>
      <c r="AE72" s="60" t="s">
        <v>14</v>
      </c>
      <c r="AF72" s="51"/>
      <c r="AG72" s="63"/>
      <c r="AH72" s="62"/>
      <c r="AI72" s="62"/>
      <c r="AJ72" s="61">
        <f t="shared" si="27"/>
        <v>0</v>
      </c>
      <c r="AK72" s="60"/>
      <c r="AL72" s="59"/>
      <c r="AM72" s="84"/>
      <c r="AN72" s="57"/>
      <c r="AO72" s="58"/>
      <c r="AP72" s="57"/>
      <c r="AR72" s="57"/>
      <c r="AS72" s="56"/>
      <c r="AW72" s="51"/>
      <c r="AX72" s="55"/>
      <c r="AZ72" s="56"/>
      <c r="BE72" s="55"/>
      <c r="BF72" s="51"/>
      <c r="BJ72" s="51"/>
      <c r="BS72" s="51"/>
      <c r="BV72" s="51"/>
      <c r="BW72" s="51"/>
      <c r="CB72" s="51"/>
      <c r="CF72" s="54">
        <f>+AF72+AS72+BF72+BS72</f>
        <v>0</v>
      </c>
      <c r="CG72" s="54">
        <f>+AJ72+AW72+BJ72+BW72</f>
        <v>0</v>
      </c>
      <c r="CH72" s="53">
        <f>IF(BV72&gt;0,BV72,IF(BI72&gt;0,BI72,IF(AV72&gt;0,AV72,IF(AI72&gt;0,AI72,J72))))</f>
        <v>44196</v>
      </c>
      <c r="CJ72" s="51">
        <f>+E72+AF72+AS72+BF72+BS72</f>
        <v>113999936</v>
      </c>
      <c r="CK72" s="51"/>
      <c r="CL72" s="51">
        <f>+CJ72-CK72</f>
        <v>113999936</v>
      </c>
      <c r="CM72" s="52"/>
      <c r="CP72" s="51"/>
    </row>
    <row r="73" spans="1:98" s="50" customFormat="1" ht="16.5" customHeight="1" x14ac:dyDescent="0.3">
      <c r="A73" s="58">
        <v>72</v>
      </c>
      <c r="B73" s="65" t="s">
        <v>341</v>
      </c>
      <c r="C73" s="65" t="s">
        <v>962</v>
      </c>
      <c r="D73" s="65" t="s">
        <v>961</v>
      </c>
      <c r="E73" s="68">
        <v>11459700</v>
      </c>
      <c r="F73" s="60"/>
      <c r="G73" s="67"/>
      <c r="H73" s="60">
        <v>43881</v>
      </c>
      <c r="I73" s="60">
        <v>43881</v>
      </c>
      <c r="J73" s="60">
        <v>43921</v>
      </c>
      <c r="K73" s="66">
        <f t="shared" si="28"/>
        <v>40</v>
      </c>
      <c r="L73" s="65" t="s">
        <v>343</v>
      </c>
      <c r="M73" s="50" t="s">
        <v>342</v>
      </c>
      <c r="N73" s="65" t="s">
        <v>341</v>
      </c>
      <c r="O73" s="50" t="s">
        <v>340</v>
      </c>
      <c r="Q73" s="50" t="s">
        <v>960</v>
      </c>
      <c r="R73" s="50" t="s">
        <v>233</v>
      </c>
      <c r="S73" s="50" t="s">
        <v>959</v>
      </c>
      <c r="T73" s="50" t="s">
        <v>130</v>
      </c>
      <c r="U73" s="65" t="s">
        <v>186</v>
      </c>
      <c r="V73" s="65" t="s">
        <v>185</v>
      </c>
      <c r="Y73" s="65" t="s">
        <v>958</v>
      </c>
      <c r="Z73" s="58">
        <v>135</v>
      </c>
      <c r="AA73" s="64">
        <v>11459700</v>
      </c>
      <c r="AB73" s="60">
        <v>43861</v>
      </c>
      <c r="AC73" s="58">
        <v>150</v>
      </c>
      <c r="AD73" s="60">
        <v>43881</v>
      </c>
      <c r="AE73" s="60">
        <v>43887</v>
      </c>
      <c r="AF73" s="51"/>
      <c r="AG73" s="63"/>
      <c r="AH73" s="62"/>
      <c r="AI73" s="62"/>
      <c r="AJ73" s="61">
        <f t="shared" si="27"/>
        <v>0</v>
      </c>
      <c r="AK73" s="60"/>
      <c r="AL73" s="59"/>
      <c r="AM73" s="84"/>
      <c r="AN73" s="57"/>
      <c r="AO73" s="58"/>
      <c r="AP73" s="57"/>
      <c r="AR73" s="57"/>
      <c r="AS73" s="56"/>
      <c r="AW73" s="51"/>
      <c r="AX73" s="55"/>
      <c r="AZ73" s="56"/>
      <c r="BE73" s="55"/>
      <c r="BF73" s="51"/>
      <c r="BJ73" s="51"/>
      <c r="BS73" s="51"/>
      <c r="BV73" s="51"/>
      <c r="BW73" s="51"/>
      <c r="CB73" s="51"/>
      <c r="CF73" s="54">
        <f>+AF73+AS73+BF73+BS73</f>
        <v>0</v>
      </c>
      <c r="CG73" s="54">
        <f>+AJ73+AW73+BJ73+BW73</f>
        <v>0</v>
      </c>
      <c r="CH73" s="53">
        <f>IF(BV73&gt;0,BV73,IF(BI73&gt;0,BI73,IF(AV73&gt;0,AV73,IF(AI73&gt;0,AI73,J73))))</f>
        <v>43921</v>
      </c>
      <c r="CJ73" s="51">
        <f>+E73+AF73+AS73+BF73+BS73</f>
        <v>11459700</v>
      </c>
      <c r="CK73" s="51"/>
      <c r="CL73" s="51">
        <f>+CJ73-CK73</f>
        <v>11459700</v>
      </c>
      <c r="CM73" s="52"/>
      <c r="CP73" s="51"/>
      <c r="CR73" s="50" t="s">
        <v>938</v>
      </c>
    </row>
    <row r="74" spans="1:98" s="69" customFormat="1" ht="16.5" customHeight="1" x14ac:dyDescent="0.25">
      <c r="A74" s="71">
        <v>73</v>
      </c>
      <c r="B74" s="83" t="s">
        <v>953</v>
      </c>
      <c r="C74" s="83" t="s">
        <v>957</v>
      </c>
      <c r="D74" s="83" t="s">
        <v>956</v>
      </c>
      <c r="E74" s="80">
        <v>9000000</v>
      </c>
      <c r="F74" s="89"/>
      <c r="G74" s="89"/>
      <c r="H74" s="77">
        <v>43881</v>
      </c>
      <c r="I74" s="77">
        <v>43881</v>
      </c>
      <c r="J74" s="77">
        <v>43941</v>
      </c>
      <c r="K74" s="66">
        <f t="shared" si="28"/>
        <v>60</v>
      </c>
      <c r="L74" s="81" t="s">
        <v>955</v>
      </c>
      <c r="M74" s="69" t="s">
        <v>954</v>
      </c>
      <c r="N74" s="69" t="s">
        <v>953</v>
      </c>
      <c r="O74" s="69" t="s">
        <v>952</v>
      </c>
      <c r="Q74" s="69" t="s">
        <v>951</v>
      </c>
      <c r="R74" s="69" t="s">
        <v>950</v>
      </c>
      <c r="S74" s="69" t="s">
        <v>949</v>
      </c>
      <c r="T74" s="69" t="s">
        <v>130</v>
      </c>
      <c r="U74" s="69" t="s">
        <v>948</v>
      </c>
      <c r="V74" s="69" t="s">
        <v>947</v>
      </c>
      <c r="Y74" s="69" t="s">
        <v>946</v>
      </c>
      <c r="Z74" s="71">
        <v>162</v>
      </c>
      <c r="AA74" s="80">
        <v>9000000</v>
      </c>
      <c r="AB74" s="77">
        <v>43878</v>
      </c>
      <c r="AC74" s="71">
        <v>173</v>
      </c>
      <c r="AD74" s="77">
        <v>43881</v>
      </c>
      <c r="AE74" s="77">
        <v>43900</v>
      </c>
      <c r="AF74" s="70"/>
      <c r="AG74" s="79"/>
      <c r="AH74" s="91"/>
      <c r="AI74" s="72"/>
      <c r="AJ74" s="61">
        <f t="shared" si="27"/>
        <v>0</v>
      </c>
      <c r="AK74" s="77"/>
      <c r="AL74" s="76"/>
      <c r="AM74" s="75"/>
      <c r="AN74" s="72"/>
      <c r="AO74" s="71"/>
      <c r="AP74" s="72"/>
      <c r="AR74" s="91"/>
      <c r="AS74" s="73"/>
      <c r="AW74" s="70"/>
      <c r="AX74" s="72"/>
      <c r="AZ74" s="73"/>
      <c r="BE74" s="72"/>
      <c r="BF74" s="70"/>
      <c r="BJ74" s="70"/>
      <c r="BS74" s="70"/>
      <c r="BV74" s="70"/>
      <c r="BW74" s="70"/>
      <c r="CB74" s="70"/>
      <c r="CF74" s="69">
        <f>+AF74+AS74+BF74+BS74</f>
        <v>0</v>
      </c>
      <c r="CG74" s="69">
        <f>+AJ74+AW74+BJ74+BW74</f>
        <v>0</v>
      </c>
      <c r="CH74" s="69">
        <f>IF(BV74&gt;0,BV74,IF(BI74&gt;0,BI74,IF(AV74&gt;0,AV74,IF(AI74&gt;0,AI74,J74))))</f>
        <v>43941</v>
      </c>
      <c r="CI74" s="69">
        <f>+K74+AJ74+AW74+BJ74+BW74</f>
        <v>60</v>
      </c>
      <c r="CJ74" s="70">
        <f>+E74+AF74+AS74+BF74+BS74</f>
        <v>9000000</v>
      </c>
      <c r="CK74" s="70"/>
      <c r="CL74" s="70">
        <f>+CJ74-CK74</f>
        <v>9000000</v>
      </c>
      <c r="CM74" s="71"/>
      <c r="CR74" s="69" t="s">
        <v>938</v>
      </c>
    </row>
    <row r="75" spans="1:98" s="69" customFormat="1" ht="16.5" customHeight="1" x14ac:dyDescent="0.25">
      <c r="A75" s="71">
        <v>74</v>
      </c>
      <c r="B75" s="83" t="s">
        <v>945</v>
      </c>
      <c r="C75" s="83" t="s">
        <v>944</v>
      </c>
      <c r="D75" s="83" t="s">
        <v>98</v>
      </c>
      <c r="E75" s="80">
        <v>6292000</v>
      </c>
      <c r="F75" s="89"/>
      <c r="G75" s="89"/>
      <c r="H75" s="77">
        <v>43885</v>
      </c>
      <c r="I75" s="77">
        <v>43896</v>
      </c>
      <c r="J75" s="77">
        <v>44196</v>
      </c>
      <c r="K75" s="66">
        <f t="shared" si="28"/>
        <v>300</v>
      </c>
      <c r="L75" s="69" t="s">
        <v>942</v>
      </c>
      <c r="M75" s="69" t="s">
        <v>943</v>
      </c>
      <c r="N75" s="69" t="s">
        <v>942</v>
      </c>
      <c r="O75" s="69" t="s">
        <v>941</v>
      </c>
      <c r="Q75" s="69" t="s">
        <v>940</v>
      </c>
      <c r="R75" s="69" t="s">
        <v>233</v>
      </c>
      <c r="S75" s="69" t="s">
        <v>939</v>
      </c>
      <c r="T75" s="69" t="s">
        <v>130</v>
      </c>
      <c r="U75" s="69" t="s">
        <v>400</v>
      </c>
      <c r="V75" s="69" t="s">
        <v>399</v>
      </c>
      <c r="Y75" s="69" t="s">
        <v>845</v>
      </c>
      <c r="Z75" s="71">
        <v>145</v>
      </c>
      <c r="AA75" s="80">
        <v>6292000</v>
      </c>
      <c r="AB75" s="77">
        <v>43868</v>
      </c>
      <c r="AC75" s="71">
        <v>174</v>
      </c>
      <c r="AD75" s="77">
        <v>43885</v>
      </c>
      <c r="AE75" s="77">
        <v>43896</v>
      </c>
      <c r="AF75" s="70"/>
      <c r="AG75" s="79"/>
      <c r="AH75" s="91"/>
      <c r="AI75" s="72"/>
      <c r="AJ75" s="61">
        <f t="shared" si="27"/>
        <v>0</v>
      </c>
      <c r="AK75" s="77"/>
      <c r="AL75" s="76"/>
      <c r="AM75" s="75"/>
      <c r="AN75" s="72"/>
      <c r="AO75" s="71"/>
      <c r="AP75" s="72"/>
      <c r="AR75" s="91"/>
      <c r="AS75" s="73"/>
      <c r="AW75" s="70"/>
      <c r="AX75" s="72"/>
      <c r="AZ75" s="73"/>
      <c r="BE75" s="72"/>
      <c r="BF75" s="70"/>
      <c r="BJ75" s="70"/>
      <c r="BS75" s="70"/>
      <c r="BV75" s="70"/>
      <c r="BW75" s="70"/>
      <c r="CB75" s="70"/>
      <c r="CF75" s="69">
        <f>+AF75+AS75+BF75+BS75</f>
        <v>0</v>
      </c>
      <c r="CG75" s="69">
        <f>+AJ75+AW75+BJ75+BW75</f>
        <v>0</v>
      </c>
      <c r="CH75" s="69">
        <f>IF(BV75&gt;0,BV75,IF(BI75&gt;0,BI75,IF(AV75&gt;0,AV75,IF(AI75&gt;0,AI75,J75))))</f>
        <v>44196</v>
      </c>
      <c r="CI75" s="69">
        <f>+K75+AJ75+AW75+BJ75+BW75</f>
        <v>300</v>
      </c>
      <c r="CJ75" s="70">
        <f>+E75+AF75+AS75+BF75+BS75</f>
        <v>6292000</v>
      </c>
      <c r="CK75" s="70"/>
      <c r="CL75" s="70">
        <f>+CJ75-CK75</f>
        <v>6292000</v>
      </c>
      <c r="CM75" s="71"/>
      <c r="CR75" s="69" t="s">
        <v>938</v>
      </c>
    </row>
    <row r="76" spans="1:98" s="50" customFormat="1" ht="16.5" customHeight="1" x14ac:dyDescent="0.3">
      <c r="A76" s="58">
        <v>75</v>
      </c>
      <c r="B76" s="65" t="s">
        <v>934</v>
      </c>
      <c r="C76" s="65" t="s">
        <v>937</v>
      </c>
      <c r="D76" s="65" t="s">
        <v>870</v>
      </c>
      <c r="E76" s="68">
        <v>30000000</v>
      </c>
      <c r="F76" s="60"/>
      <c r="G76" s="67"/>
      <c r="H76" s="60">
        <v>43885</v>
      </c>
      <c r="I76" s="60">
        <v>43887</v>
      </c>
      <c r="J76" s="60">
        <v>44043</v>
      </c>
      <c r="K76" s="66">
        <f t="shared" si="28"/>
        <v>156</v>
      </c>
      <c r="L76" s="65" t="s">
        <v>936</v>
      </c>
      <c r="M76" s="50" t="s">
        <v>935</v>
      </c>
      <c r="N76" s="65" t="s">
        <v>934</v>
      </c>
      <c r="O76" s="50" t="s">
        <v>933</v>
      </c>
      <c r="Q76" s="50" t="s">
        <v>589</v>
      </c>
      <c r="R76" s="50" t="s">
        <v>115</v>
      </c>
      <c r="S76" s="50" t="s">
        <v>932</v>
      </c>
      <c r="T76" s="50" t="s">
        <v>130</v>
      </c>
      <c r="U76" s="65" t="s">
        <v>87</v>
      </c>
      <c r="V76" s="65" t="s">
        <v>86</v>
      </c>
      <c r="W76" s="65" t="s">
        <v>497</v>
      </c>
      <c r="Y76" s="65" t="s">
        <v>872</v>
      </c>
      <c r="Z76" s="58">
        <v>71</v>
      </c>
      <c r="AA76" s="93">
        <v>30000000</v>
      </c>
      <c r="AB76" s="60">
        <v>43847</v>
      </c>
      <c r="AC76" s="58">
        <v>151</v>
      </c>
      <c r="AD76" s="60">
        <v>43885</v>
      </c>
      <c r="AE76" s="60">
        <v>43887</v>
      </c>
      <c r="AF76" s="51"/>
      <c r="AG76" s="63"/>
      <c r="AH76" s="62"/>
      <c r="AI76" s="62"/>
      <c r="AJ76" s="61">
        <f t="shared" si="27"/>
        <v>0</v>
      </c>
      <c r="AK76" s="60"/>
      <c r="AL76" s="59"/>
      <c r="AM76" s="84"/>
      <c r="AN76" s="57"/>
      <c r="AO76" s="58"/>
      <c r="AP76" s="57"/>
      <c r="AR76" s="57"/>
      <c r="AS76" s="56"/>
      <c r="AW76" s="51"/>
      <c r="AX76" s="55"/>
      <c r="AZ76" s="56"/>
      <c r="BE76" s="55"/>
      <c r="BF76" s="51"/>
      <c r="BJ76" s="51"/>
      <c r="BS76" s="51"/>
      <c r="BV76" s="51"/>
      <c r="BW76" s="51"/>
      <c r="CB76" s="51"/>
      <c r="CF76" s="54">
        <f>+AF76+AS76+BF76+BS76</f>
        <v>0</v>
      </c>
      <c r="CG76" s="54">
        <f>+AJ76+AW76+BJ76+BW76</f>
        <v>0</v>
      </c>
      <c r="CH76" s="53">
        <f>IF(BV76&gt;0,BV76,IF(BI76&gt;0,BI76,IF(AV76&gt;0,AV76,IF(AI76&gt;0,AI76,J76))))</f>
        <v>44043</v>
      </c>
      <c r="CJ76" s="51">
        <f>+E76+AF76+AS76+BF76+BS76</f>
        <v>30000000</v>
      </c>
      <c r="CK76" s="51"/>
      <c r="CL76" s="51">
        <f>+CJ76-CK76</f>
        <v>30000000</v>
      </c>
      <c r="CM76" s="52"/>
      <c r="CP76" s="51"/>
    </row>
    <row r="77" spans="1:98" s="69" customFormat="1" ht="16.5" customHeight="1" x14ac:dyDescent="0.25">
      <c r="A77" s="71">
        <v>76</v>
      </c>
      <c r="B77" s="83" t="s">
        <v>928</v>
      </c>
      <c r="C77" s="83" t="s">
        <v>931</v>
      </c>
      <c r="D77" s="83" t="s">
        <v>98</v>
      </c>
      <c r="E77" s="80">
        <v>70000000</v>
      </c>
      <c r="F77" s="89"/>
      <c r="G77" s="89"/>
      <c r="H77" s="77">
        <v>43886</v>
      </c>
      <c r="I77" s="77">
        <v>43887</v>
      </c>
      <c r="J77" s="77">
        <v>44196</v>
      </c>
      <c r="K77" s="66">
        <f t="shared" si="28"/>
        <v>309</v>
      </c>
      <c r="L77" s="69" t="s">
        <v>930</v>
      </c>
      <c r="M77" s="69" t="s">
        <v>929</v>
      </c>
      <c r="N77" s="69" t="s">
        <v>928</v>
      </c>
      <c r="O77" s="69" t="s">
        <v>927</v>
      </c>
      <c r="Q77" s="69" t="s">
        <v>926</v>
      </c>
      <c r="R77" s="69" t="s">
        <v>173</v>
      </c>
      <c r="S77" s="69" t="s">
        <v>925</v>
      </c>
      <c r="T77" s="69" t="s">
        <v>88</v>
      </c>
      <c r="U77" s="69" t="s">
        <v>85</v>
      </c>
      <c r="V77" s="69" t="s">
        <v>102</v>
      </c>
      <c r="Y77" s="69" t="s">
        <v>872</v>
      </c>
      <c r="Z77" s="71">
        <v>78</v>
      </c>
      <c r="AA77" s="80">
        <v>70000000</v>
      </c>
      <c r="AB77" s="77">
        <v>43847</v>
      </c>
      <c r="AC77" s="71">
        <v>175</v>
      </c>
      <c r="AD77" s="77">
        <v>43886</v>
      </c>
      <c r="AE77" s="77">
        <v>43887</v>
      </c>
      <c r="AF77" s="70"/>
      <c r="AG77" s="79"/>
      <c r="AH77" s="91"/>
      <c r="AI77" s="72"/>
      <c r="AJ77" s="61">
        <f t="shared" si="27"/>
        <v>0</v>
      </c>
      <c r="AK77" s="77"/>
      <c r="AL77" s="76"/>
      <c r="AM77" s="75"/>
      <c r="AN77" s="72"/>
      <c r="AO77" s="71"/>
      <c r="AP77" s="72"/>
      <c r="AR77" s="91"/>
      <c r="AS77" s="73"/>
      <c r="AW77" s="70"/>
      <c r="AX77" s="72"/>
      <c r="AZ77" s="73"/>
      <c r="BE77" s="72"/>
      <c r="BF77" s="70"/>
      <c r="BJ77" s="70"/>
      <c r="BS77" s="70"/>
      <c r="BV77" s="70"/>
      <c r="BW77" s="70"/>
      <c r="CB77" s="70"/>
      <c r="CJ77" s="70"/>
      <c r="CK77" s="70"/>
      <c r="CL77" s="70"/>
      <c r="CM77" s="71"/>
    </row>
    <row r="78" spans="1:98" s="69" customFormat="1" ht="16.5" customHeight="1" x14ac:dyDescent="0.25">
      <c r="A78" s="71">
        <v>77</v>
      </c>
      <c r="B78" s="83" t="s">
        <v>924</v>
      </c>
      <c r="C78" s="83" t="s">
        <v>923</v>
      </c>
      <c r="D78" s="83" t="s">
        <v>98</v>
      </c>
      <c r="E78" s="80">
        <v>15000000</v>
      </c>
      <c r="F78" s="89"/>
      <c r="G78" s="89"/>
      <c r="H78" s="77">
        <v>43886</v>
      </c>
      <c r="I78" s="77">
        <v>43887</v>
      </c>
      <c r="J78" s="77">
        <v>44196</v>
      </c>
      <c r="K78" s="66">
        <f t="shared" si="28"/>
        <v>309</v>
      </c>
      <c r="L78" s="69" t="s">
        <v>884</v>
      </c>
      <c r="M78" s="69" t="s">
        <v>883</v>
      </c>
      <c r="N78" s="69" t="s">
        <v>882</v>
      </c>
      <c r="O78" s="69" t="s">
        <v>881</v>
      </c>
      <c r="Q78" s="69" t="s">
        <v>922</v>
      </c>
      <c r="R78" s="69" t="s">
        <v>115</v>
      </c>
      <c r="S78" s="69" t="s">
        <v>879</v>
      </c>
      <c r="T78" s="69" t="s">
        <v>88</v>
      </c>
      <c r="U78" s="69" t="s">
        <v>87</v>
      </c>
      <c r="V78" s="69" t="s">
        <v>86</v>
      </c>
      <c r="W78" s="69" t="s">
        <v>85</v>
      </c>
      <c r="X78" s="69" t="s">
        <v>84</v>
      </c>
      <c r="Y78" s="69" t="s">
        <v>872</v>
      </c>
      <c r="Z78" s="71">
        <v>79</v>
      </c>
      <c r="AA78" s="80">
        <v>15000000</v>
      </c>
      <c r="AB78" s="77">
        <v>43850</v>
      </c>
      <c r="AC78" s="71">
        <v>176</v>
      </c>
      <c r="AD78" s="77">
        <v>43886</v>
      </c>
      <c r="AE78" s="77">
        <v>43881</v>
      </c>
      <c r="AF78" s="70"/>
      <c r="AG78" s="79"/>
      <c r="AH78" s="91"/>
      <c r="AI78" s="72"/>
      <c r="AJ78" s="61">
        <f t="shared" si="27"/>
        <v>0</v>
      </c>
      <c r="AK78" s="77"/>
      <c r="AL78" s="76"/>
      <c r="AM78" s="75"/>
      <c r="AN78" s="72"/>
      <c r="AO78" s="71"/>
      <c r="AP78" s="72"/>
      <c r="AR78" s="91"/>
      <c r="AS78" s="73"/>
      <c r="AW78" s="70"/>
      <c r="AX78" s="72"/>
      <c r="AZ78" s="73"/>
      <c r="BE78" s="72"/>
      <c r="BF78" s="70"/>
      <c r="BJ78" s="70"/>
      <c r="BS78" s="70"/>
      <c r="BV78" s="70"/>
      <c r="BW78" s="70"/>
      <c r="CB78" s="70"/>
      <c r="CJ78" s="70"/>
      <c r="CK78" s="70"/>
      <c r="CL78" s="70"/>
      <c r="CM78" s="71"/>
    </row>
    <row r="79" spans="1:98" s="50" customFormat="1" ht="16.5" customHeight="1" x14ac:dyDescent="0.3">
      <c r="A79" s="58">
        <v>78</v>
      </c>
      <c r="B79" s="65" t="s">
        <v>918</v>
      </c>
      <c r="C79" s="65" t="s">
        <v>921</v>
      </c>
      <c r="D79" s="65" t="s">
        <v>138</v>
      </c>
      <c r="E79" s="68">
        <v>16518033</v>
      </c>
      <c r="F79" s="60"/>
      <c r="G79" s="67"/>
      <c r="H79" s="60">
        <v>43886</v>
      </c>
      <c r="I79" s="60">
        <v>43887</v>
      </c>
      <c r="J79" s="60">
        <v>44196</v>
      </c>
      <c r="K79" s="66">
        <f t="shared" si="28"/>
        <v>309</v>
      </c>
      <c r="L79" s="65" t="s">
        <v>920</v>
      </c>
      <c r="M79" s="50" t="s">
        <v>919</v>
      </c>
      <c r="N79" s="65" t="s">
        <v>918</v>
      </c>
      <c r="O79" s="50" t="s">
        <v>917</v>
      </c>
      <c r="Q79" s="50" t="s">
        <v>916</v>
      </c>
      <c r="R79" s="50" t="s">
        <v>173</v>
      </c>
      <c r="S79" s="50" t="s">
        <v>915</v>
      </c>
      <c r="T79" s="50" t="s">
        <v>88</v>
      </c>
      <c r="U79" s="65" t="s">
        <v>87</v>
      </c>
      <c r="V79" s="65" t="s">
        <v>86</v>
      </c>
      <c r="W79" s="65" t="s">
        <v>85</v>
      </c>
      <c r="X79" s="65" t="s">
        <v>84</v>
      </c>
      <c r="Y79" s="65" t="s">
        <v>872</v>
      </c>
      <c r="Z79" s="58">
        <v>77</v>
      </c>
      <c r="AA79" s="64">
        <v>19000000</v>
      </c>
      <c r="AB79" s="60">
        <v>43847</v>
      </c>
      <c r="AC79" s="58">
        <v>155</v>
      </c>
      <c r="AD79" s="60">
        <v>43886</v>
      </c>
      <c r="AE79" s="60">
        <v>43887</v>
      </c>
      <c r="AF79" s="51"/>
      <c r="AG79" s="63"/>
      <c r="AH79" s="62"/>
      <c r="AI79" s="62"/>
      <c r="AJ79" s="61">
        <f t="shared" si="27"/>
        <v>0</v>
      </c>
      <c r="AK79" s="60"/>
      <c r="AL79" s="59"/>
      <c r="AM79" s="84"/>
      <c r="AN79" s="57"/>
      <c r="AO79" s="58"/>
      <c r="AP79" s="57"/>
      <c r="AR79" s="57"/>
      <c r="AS79" s="56"/>
      <c r="AW79" s="51"/>
      <c r="AX79" s="55"/>
      <c r="AZ79" s="56"/>
      <c r="BE79" s="55"/>
      <c r="BF79" s="51"/>
      <c r="BJ79" s="51"/>
      <c r="BS79" s="51"/>
      <c r="BV79" s="51"/>
      <c r="BW79" s="51"/>
      <c r="CB79" s="51"/>
      <c r="CF79" s="54">
        <f>+AF79+AS79+BF79+BS79</f>
        <v>0</v>
      </c>
      <c r="CG79" s="54">
        <f>+AJ79+AW79+BJ79+BW79</f>
        <v>0</v>
      </c>
      <c r="CH79" s="53">
        <f>IF(BV79&gt;0,BV79,IF(BI79&gt;0,BI79,IF(AV79&gt;0,AV79,IF(AI79&gt;0,AI79,J79))))</f>
        <v>44196</v>
      </c>
      <c r="CJ79" s="51">
        <f>+E79+AF79+AS79+BF79+BS79</f>
        <v>16518033</v>
      </c>
      <c r="CK79" s="51"/>
      <c r="CL79" s="51">
        <f>+CJ79-CK79</f>
        <v>16518033</v>
      </c>
      <c r="CM79" s="52"/>
      <c r="CP79" s="51"/>
    </row>
    <row r="80" spans="1:98" s="50" customFormat="1" ht="16.5" customHeight="1" x14ac:dyDescent="0.3">
      <c r="A80" s="58">
        <v>79</v>
      </c>
      <c r="B80" s="65" t="s">
        <v>166</v>
      </c>
      <c r="C80" s="65" t="s">
        <v>914</v>
      </c>
      <c r="D80" s="65" t="s">
        <v>794</v>
      </c>
      <c r="E80" s="68">
        <v>124217400</v>
      </c>
      <c r="F80" s="60"/>
      <c r="G80" s="67"/>
      <c r="H80" s="60">
        <v>43886</v>
      </c>
      <c r="I80" s="60">
        <v>43892</v>
      </c>
      <c r="J80" s="60">
        <v>43921</v>
      </c>
      <c r="K80" s="66">
        <f t="shared" si="28"/>
        <v>29</v>
      </c>
      <c r="L80" s="65" t="s">
        <v>168</v>
      </c>
      <c r="M80" s="50" t="s">
        <v>167</v>
      </c>
      <c r="N80" s="65" t="s">
        <v>166</v>
      </c>
      <c r="O80" s="50" t="s">
        <v>165</v>
      </c>
      <c r="Q80" s="50" t="s">
        <v>913</v>
      </c>
      <c r="R80" s="50" t="s">
        <v>197</v>
      </c>
      <c r="S80" s="50" t="s">
        <v>163</v>
      </c>
      <c r="T80" s="50" t="s">
        <v>88</v>
      </c>
      <c r="U80" s="65" t="s">
        <v>87</v>
      </c>
      <c r="V80" s="65" t="s">
        <v>86</v>
      </c>
      <c r="W80" s="65" t="s">
        <v>85</v>
      </c>
      <c r="X80" s="65" t="s">
        <v>84</v>
      </c>
      <c r="Y80" s="65" t="s">
        <v>595</v>
      </c>
      <c r="Z80" s="58">
        <v>76</v>
      </c>
      <c r="AA80" s="64">
        <v>124217400</v>
      </c>
      <c r="AB80" s="60">
        <v>43847</v>
      </c>
      <c r="AC80" s="58">
        <v>156</v>
      </c>
      <c r="AD80" s="60">
        <v>43886</v>
      </c>
      <c r="AE80" s="60">
        <v>43892</v>
      </c>
      <c r="AF80" s="51">
        <v>62108000</v>
      </c>
      <c r="AG80" s="63"/>
      <c r="AH80" s="62"/>
      <c r="AI80" s="62"/>
      <c r="AJ80" s="61">
        <f t="shared" si="27"/>
        <v>0</v>
      </c>
      <c r="AK80" s="60">
        <v>43909</v>
      </c>
      <c r="AL80" s="59">
        <v>286</v>
      </c>
      <c r="AM80" s="51">
        <v>62108000</v>
      </c>
      <c r="AN80" s="57">
        <v>43899</v>
      </c>
      <c r="AO80" s="58">
        <v>274</v>
      </c>
      <c r="AP80" s="57">
        <v>43909</v>
      </c>
      <c r="AQ80" s="50" t="s">
        <v>791</v>
      </c>
      <c r="AR80" s="57">
        <v>43910</v>
      </c>
      <c r="AS80" s="56"/>
      <c r="AW80" s="51"/>
      <c r="AX80" s="55"/>
      <c r="AZ80" s="56"/>
      <c r="BE80" s="55"/>
      <c r="BF80" s="51"/>
      <c r="BJ80" s="51"/>
      <c r="BS80" s="51"/>
      <c r="BV80" s="51"/>
      <c r="BW80" s="51"/>
      <c r="CB80" s="51"/>
      <c r="CF80" s="54">
        <f>+AF80+AS80+BF80+BS80</f>
        <v>62108000</v>
      </c>
      <c r="CG80" s="54">
        <f>+AJ80+AW80+BJ80+BW80</f>
        <v>0</v>
      </c>
      <c r="CH80" s="53">
        <f>IF(BV80&gt;0,BV80,IF(BI80&gt;0,BI80,IF(AV80&gt;0,AV80,IF(AI80&gt;0,AI80,J80))))</f>
        <v>43921</v>
      </c>
      <c r="CJ80" s="51">
        <f>+E80+AF80+AS80+BF80+BS80</f>
        <v>186325400</v>
      </c>
      <c r="CK80" s="51"/>
      <c r="CL80" s="51">
        <f>+CJ80-CK80</f>
        <v>186325400</v>
      </c>
      <c r="CM80" s="52"/>
      <c r="CP80" s="51"/>
    </row>
    <row r="81" spans="1:94" s="69" customFormat="1" ht="16.5" customHeight="1" x14ac:dyDescent="0.25">
      <c r="A81" s="71">
        <v>80</v>
      </c>
      <c r="B81" s="83" t="s">
        <v>909</v>
      </c>
      <c r="C81" s="83" t="s">
        <v>912</v>
      </c>
      <c r="D81" s="83" t="s">
        <v>911</v>
      </c>
      <c r="E81" s="80">
        <v>30000000</v>
      </c>
      <c r="F81" s="89"/>
      <c r="G81" s="89"/>
      <c r="H81" s="77">
        <v>43886</v>
      </c>
      <c r="I81" s="77">
        <v>43893</v>
      </c>
      <c r="J81" s="77">
        <v>44196</v>
      </c>
      <c r="K81" s="66">
        <f t="shared" si="28"/>
        <v>303</v>
      </c>
      <c r="L81" s="69" t="s">
        <v>910</v>
      </c>
      <c r="M81" s="69">
        <v>322549</v>
      </c>
      <c r="N81" s="83" t="s">
        <v>909</v>
      </c>
      <c r="O81" s="69" t="s">
        <v>908</v>
      </c>
      <c r="Q81" s="69" t="s">
        <v>907</v>
      </c>
      <c r="R81" s="69" t="s">
        <v>104</v>
      </c>
      <c r="S81" s="69" t="s">
        <v>906</v>
      </c>
      <c r="T81" s="69" t="s">
        <v>88</v>
      </c>
      <c r="U81" s="69" t="s">
        <v>85</v>
      </c>
      <c r="V81" s="69" t="s">
        <v>102</v>
      </c>
      <c r="Y81" s="69" t="s">
        <v>905</v>
      </c>
      <c r="Z81" s="71">
        <v>127</v>
      </c>
      <c r="AA81" s="80">
        <v>30000000</v>
      </c>
      <c r="AB81" s="77">
        <v>43861</v>
      </c>
      <c r="AC81" s="71">
        <v>177</v>
      </c>
      <c r="AD81" s="77">
        <v>43886</v>
      </c>
      <c r="AE81" s="77">
        <v>43893</v>
      </c>
      <c r="AF81" s="70"/>
      <c r="AG81" s="79"/>
      <c r="AH81" s="91"/>
      <c r="AI81" s="72"/>
      <c r="AJ81" s="61">
        <f t="shared" si="27"/>
        <v>0</v>
      </c>
      <c r="AK81" s="77"/>
      <c r="AL81" s="76"/>
      <c r="AM81" s="75"/>
      <c r="AN81" s="72"/>
      <c r="AO81" s="71"/>
      <c r="AP81" s="72"/>
      <c r="AR81" s="91"/>
      <c r="AS81" s="73"/>
      <c r="AW81" s="70"/>
      <c r="AX81" s="72"/>
      <c r="AZ81" s="73"/>
      <c r="BE81" s="72"/>
      <c r="BF81" s="70"/>
      <c r="BJ81" s="70"/>
      <c r="BS81" s="70"/>
      <c r="BV81" s="70"/>
      <c r="BW81" s="70"/>
      <c r="CB81" s="70"/>
      <c r="CJ81" s="70"/>
      <c r="CK81" s="70"/>
      <c r="CL81" s="70"/>
      <c r="CM81" s="71"/>
    </row>
    <row r="82" spans="1:94" s="69" customFormat="1" ht="16.5" customHeight="1" x14ac:dyDescent="0.25">
      <c r="A82" s="71">
        <v>81</v>
      </c>
      <c r="B82" s="83" t="s">
        <v>904</v>
      </c>
      <c r="C82" s="83" t="s">
        <v>903</v>
      </c>
      <c r="D82" s="83" t="s">
        <v>852</v>
      </c>
      <c r="E82" s="80">
        <v>30000000</v>
      </c>
      <c r="F82" s="89"/>
      <c r="G82" s="89"/>
      <c r="H82" s="77">
        <v>43886</v>
      </c>
      <c r="I82" s="77">
        <v>43888</v>
      </c>
      <c r="J82" s="77">
        <v>44073</v>
      </c>
      <c r="K82" s="66">
        <f t="shared" si="28"/>
        <v>185</v>
      </c>
      <c r="L82" s="69" t="s">
        <v>902</v>
      </c>
      <c r="M82" s="69">
        <v>715104</v>
      </c>
      <c r="N82" s="69" t="s">
        <v>901</v>
      </c>
      <c r="O82" s="69" t="s">
        <v>900</v>
      </c>
      <c r="Q82" s="69" t="s">
        <v>899</v>
      </c>
      <c r="R82" s="69" t="s">
        <v>104</v>
      </c>
      <c r="S82" s="69" t="s">
        <v>898</v>
      </c>
      <c r="T82" s="69" t="s">
        <v>88</v>
      </c>
      <c r="U82" s="69" t="s">
        <v>85</v>
      </c>
      <c r="V82" s="69" t="s">
        <v>102</v>
      </c>
      <c r="Y82" s="69" t="s">
        <v>854</v>
      </c>
      <c r="Z82" s="71">
        <v>75</v>
      </c>
      <c r="AA82" s="80">
        <v>30000000</v>
      </c>
      <c r="AB82" s="77">
        <v>43847</v>
      </c>
      <c r="AC82" s="71">
        <v>178</v>
      </c>
      <c r="AD82" s="77">
        <v>43886</v>
      </c>
      <c r="AE82" s="77">
        <v>43888</v>
      </c>
      <c r="AF82" s="70"/>
      <c r="AG82" s="79"/>
      <c r="AH82" s="91"/>
      <c r="AI82" s="72"/>
      <c r="AJ82" s="61">
        <f t="shared" si="27"/>
        <v>0</v>
      </c>
      <c r="AK82" s="77"/>
      <c r="AL82" s="76"/>
      <c r="AM82" s="75"/>
      <c r="AN82" s="72"/>
      <c r="AO82" s="71"/>
      <c r="AP82" s="72"/>
      <c r="AR82" s="91"/>
      <c r="AS82" s="73"/>
      <c r="AW82" s="70"/>
      <c r="AX82" s="72"/>
      <c r="AZ82" s="73"/>
      <c r="BE82" s="72"/>
      <c r="BF82" s="70"/>
      <c r="BJ82" s="70"/>
      <c r="BS82" s="70"/>
      <c r="BV82" s="70"/>
      <c r="BW82" s="70"/>
      <c r="CB82" s="70"/>
      <c r="CJ82" s="70"/>
      <c r="CK82" s="70"/>
      <c r="CL82" s="70"/>
      <c r="CM82" s="71"/>
    </row>
    <row r="83" spans="1:94" s="50" customFormat="1" ht="16.5" customHeight="1" x14ac:dyDescent="0.3">
      <c r="A83" s="58">
        <v>82</v>
      </c>
      <c r="B83" s="65" t="s">
        <v>895</v>
      </c>
      <c r="C83" s="65" t="s">
        <v>897</v>
      </c>
      <c r="D83" s="65" t="s">
        <v>896</v>
      </c>
      <c r="E83" s="68">
        <v>30000000</v>
      </c>
      <c r="F83" s="60"/>
      <c r="G83" s="67"/>
      <c r="H83" s="60">
        <v>43886</v>
      </c>
      <c r="I83" s="60">
        <v>43887</v>
      </c>
      <c r="J83" s="60">
        <v>44073</v>
      </c>
      <c r="K83" s="66">
        <f t="shared" si="28"/>
        <v>186</v>
      </c>
      <c r="L83" s="65" t="s">
        <v>95</v>
      </c>
      <c r="M83" s="50" t="s">
        <v>94</v>
      </c>
      <c r="N83" s="65" t="s">
        <v>895</v>
      </c>
      <c r="O83" s="50" t="s">
        <v>92</v>
      </c>
      <c r="Q83" s="50" t="s">
        <v>894</v>
      </c>
      <c r="R83" s="50" t="s">
        <v>90</v>
      </c>
      <c r="S83" s="50" t="s">
        <v>893</v>
      </c>
      <c r="T83" s="50" t="s">
        <v>88</v>
      </c>
      <c r="U83" s="65" t="s">
        <v>87</v>
      </c>
      <c r="V83" s="65" t="s">
        <v>86</v>
      </c>
      <c r="W83" s="65" t="s">
        <v>85</v>
      </c>
      <c r="X83" s="65" t="s">
        <v>84</v>
      </c>
      <c r="Y83" s="65" t="s">
        <v>872</v>
      </c>
      <c r="Z83" s="58">
        <v>69</v>
      </c>
      <c r="AA83" s="64">
        <v>30000000</v>
      </c>
      <c r="AB83" s="60">
        <v>43847</v>
      </c>
      <c r="AC83" s="58">
        <v>157</v>
      </c>
      <c r="AD83" s="60">
        <v>43886</v>
      </c>
      <c r="AE83" s="60">
        <v>43887</v>
      </c>
      <c r="AF83" s="51"/>
      <c r="AG83" s="63"/>
      <c r="AH83" s="62"/>
      <c r="AI83" s="62"/>
      <c r="AJ83" s="61">
        <f t="shared" si="27"/>
        <v>0</v>
      </c>
      <c r="AK83" s="60"/>
      <c r="AL83" s="59"/>
      <c r="AM83" s="84"/>
      <c r="AN83" s="57"/>
      <c r="AO83" s="58"/>
      <c r="AP83" s="57"/>
      <c r="AR83" s="57"/>
      <c r="AS83" s="56"/>
      <c r="AW83" s="51"/>
      <c r="AX83" s="55"/>
      <c r="AZ83" s="56"/>
      <c r="BE83" s="55"/>
      <c r="BF83" s="51"/>
      <c r="BJ83" s="51"/>
      <c r="BS83" s="51"/>
      <c r="BV83" s="51"/>
      <c r="BW83" s="51"/>
      <c r="CB83" s="51"/>
      <c r="CF83" s="54">
        <f>+AF83+AS83+BF83+BS83</f>
        <v>0</v>
      </c>
      <c r="CG83" s="54">
        <f>+AJ83+AW83+BJ83+BW83</f>
        <v>0</v>
      </c>
      <c r="CH83" s="53">
        <f>IF(BV83&gt;0,BV83,IF(BI83&gt;0,BI83,IF(AV83&gt;0,AV83,IF(AI83&gt;0,AI83,J83))))</f>
        <v>44073</v>
      </c>
      <c r="CJ83" s="51">
        <f>+E83+AF83+AS83+BF83+BS83</f>
        <v>30000000</v>
      </c>
      <c r="CK83" s="51"/>
      <c r="CL83" s="51">
        <f>+CJ83-CK83</f>
        <v>30000000</v>
      </c>
      <c r="CM83" s="52"/>
      <c r="CP83" s="51"/>
    </row>
    <row r="84" spans="1:94" s="50" customFormat="1" ht="16.5" customHeight="1" x14ac:dyDescent="0.3">
      <c r="A84" s="58">
        <v>83</v>
      </c>
      <c r="B84" s="65" t="s">
        <v>889</v>
      </c>
      <c r="C84" s="65" t="s">
        <v>892</v>
      </c>
      <c r="D84" s="65" t="s">
        <v>891</v>
      </c>
      <c r="E84" s="68">
        <v>47057500</v>
      </c>
      <c r="F84" s="60"/>
      <c r="G84" s="67"/>
      <c r="H84" s="60">
        <v>43886</v>
      </c>
      <c r="I84" s="60">
        <v>43886</v>
      </c>
      <c r="J84" s="60">
        <v>44104</v>
      </c>
      <c r="K84" s="66">
        <f t="shared" si="28"/>
        <v>218</v>
      </c>
      <c r="L84" s="65" t="s">
        <v>889</v>
      </c>
      <c r="M84" s="50" t="s">
        <v>890</v>
      </c>
      <c r="N84" s="65" t="s">
        <v>889</v>
      </c>
      <c r="O84" s="50" t="s">
        <v>888</v>
      </c>
      <c r="Q84" s="50" t="s">
        <v>710</v>
      </c>
      <c r="R84" s="50" t="s">
        <v>115</v>
      </c>
      <c r="S84" s="50" t="s">
        <v>887</v>
      </c>
      <c r="T84" s="50" t="s">
        <v>130</v>
      </c>
      <c r="U84" s="65" t="s">
        <v>87</v>
      </c>
      <c r="V84" s="65" t="s">
        <v>86</v>
      </c>
      <c r="W84" s="65"/>
      <c r="X84" s="65"/>
      <c r="Y84" s="65" t="s">
        <v>886</v>
      </c>
      <c r="Z84" s="58">
        <v>187</v>
      </c>
      <c r="AA84" s="64">
        <v>47057500</v>
      </c>
      <c r="AB84" s="60">
        <v>43882</v>
      </c>
      <c r="AC84" s="58">
        <v>162</v>
      </c>
      <c r="AD84" s="60">
        <v>43886</v>
      </c>
      <c r="AE84" s="60">
        <v>43892</v>
      </c>
      <c r="AF84" s="51"/>
      <c r="AG84" s="63"/>
      <c r="AH84" s="62"/>
      <c r="AI84" s="62"/>
      <c r="AJ84" s="61">
        <f t="shared" si="27"/>
        <v>0</v>
      </c>
      <c r="AK84" s="60"/>
      <c r="AL84" s="59"/>
      <c r="AM84" s="84"/>
      <c r="AN84" s="57"/>
      <c r="AO84" s="58"/>
      <c r="AP84" s="57"/>
      <c r="AR84" s="57"/>
      <c r="AS84" s="56"/>
      <c r="AW84" s="51"/>
      <c r="AX84" s="55"/>
      <c r="AZ84" s="56"/>
      <c r="BE84" s="55"/>
      <c r="BF84" s="51"/>
      <c r="BJ84" s="51"/>
      <c r="BS84" s="51"/>
      <c r="BV84" s="51"/>
      <c r="BW84" s="51"/>
      <c r="CB84" s="51"/>
      <c r="CF84" s="54">
        <f>+AF84+AS84+BF84+BS84</f>
        <v>0</v>
      </c>
      <c r="CG84" s="54">
        <f>+AJ84+AW84+BJ84+BW84</f>
        <v>0</v>
      </c>
      <c r="CH84" s="53">
        <f>IF(BV84&gt;0,BV84,IF(BI84&gt;0,BI84,IF(AV84&gt;0,AV84,IF(AI84&gt;0,AI84,J84))))</f>
        <v>44104</v>
      </c>
      <c r="CJ84" s="51">
        <f>+E84+AF84+AS84+BF84+BS84</f>
        <v>47057500</v>
      </c>
      <c r="CK84" s="51"/>
      <c r="CL84" s="51">
        <f>+CJ84-CK84</f>
        <v>47057500</v>
      </c>
      <c r="CM84" s="52"/>
      <c r="CP84" s="51"/>
    </row>
    <row r="85" spans="1:94" s="50" customFormat="1" ht="16.5" customHeight="1" x14ac:dyDescent="0.3">
      <c r="A85" s="58">
        <v>84</v>
      </c>
      <c r="B85" s="65" t="s">
        <v>882</v>
      </c>
      <c r="C85" s="65" t="s">
        <v>885</v>
      </c>
      <c r="D85" s="65" t="s">
        <v>794</v>
      </c>
      <c r="E85" s="68">
        <v>5000000</v>
      </c>
      <c r="F85" s="60"/>
      <c r="G85" s="67"/>
      <c r="H85" s="60">
        <v>43886</v>
      </c>
      <c r="I85" s="60">
        <v>43888</v>
      </c>
      <c r="J85" s="60">
        <v>43921</v>
      </c>
      <c r="K85" s="66">
        <f t="shared" si="28"/>
        <v>33</v>
      </c>
      <c r="L85" s="65" t="s">
        <v>884</v>
      </c>
      <c r="M85" s="50" t="s">
        <v>883</v>
      </c>
      <c r="N85" s="65" t="s">
        <v>882</v>
      </c>
      <c r="O85" s="50" t="s">
        <v>881</v>
      </c>
      <c r="Q85" s="50" t="s">
        <v>880</v>
      </c>
      <c r="R85" s="50" t="s">
        <v>197</v>
      </c>
      <c r="S85" s="50" t="s">
        <v>879</v>
      </c>
      <c r="T85" s="50" t="s">
        <v>88</v>
      </c>
      <c r="U85" s="65" t="s">
        <v>87</v>
      </c>
      <c r="V85" s="65" t="s">
        <v>86</v>
      </c>
      <c r="W85" s="65" t="s">
        <v>85</v>
      </c>
      <c r="X85" s="65" t="s">
        <v>84</v>
      </c>
      <c r="Y85" s="65" t="s">
        <v>872</v>
      </c>
      <c r="Z85" s="58">
        <v>67</v>
      </c>
      <c r="AA85" s="64">
        <v>5000000</v>
      </c>
      <c r="AB85" s="60">
        <v>43847</v>
      </c>
      <c r="AC85" s="58">
        <v>159</v>
      </c>
      <c r="AD85" s="60">
        <v>43886</v>
      </c>
      <c r="AE85" s="60">
        <v>43888</v>
      </c>
      <c r="AF85" s="51"/>
      <c r="AG85" s="63"/>
      <c r="AH85" s="62"/>
      <c r="AI85" s="62"/>
      <c r="AJ85" s="61">
        <f t="shared" si="27"/>
        <v>0</v>
      </c>
      <c r="AK85" s="60"/>
      <c r="AL85" s="59"/>
      <c r="AM85" s="84"/>
      <c r="AN85" s="57"/>
      <c r="AO85" s="58"/>
      <c r="AP85" s="57"/>
      <c r="AR85" s="57"/>
      <c r="AS85" s="56"/>
      <c r="AW85" s="51"/>
      <c r="AX85" s="55"/>
      <c r="AZ85" s="56"/>
      <c r="BE85" s="55"/>
      <c r="BF85" s="51"/>
      <c r="BJ85" s="51"/>
      <c r="BS85" s="51"/>
      <c r="BV85" s="51"/>
      <c r="BW85" s="51"/>
      <c r="CB85" s="51"/>
      <c r="CF85" s="54">
        <f>+AF85+AS85+BF85+BS85</f>
        <v>0</v>
      </c>
      <c r="CG85" s="54">
        <f>+AJ85+AW85+BJ85+BW85</f>
        <v>0</v>
      </c>
      <c r="CH85" s="53">
        <f>IF(BV85&gt;0,BV85,IF(BI85&gt;0,BI85,IF(AV85&gt;0,AV85,IF(AI85&gt;0,AI85,J85))))</f>
        <v>43921</v>
      </c>
      <c r="CJ85" s="51">
        <f>+E85+AF85+AS85+BF85+BS85</f>
        <v>5000000</v>
      </c>
      <c r="CK85" s="51"/>
      <c r="CL85" s="51">
        <f>+CJ85-CK85</f>
        <v>5000000</v>
      </c>
      <c r="CM85" s="52"/>
      <c r="CP85" s="51"/>
    </row>
    <row r="86" spans="1:94" s="69" customFormat="1" ht="16.5" customHeight="1" x14ac:dyDescent="0.25">
      <c r="A86" s="71">
        <v>85</v>
      </c>
      <c r="B86" s="83" t="s">
        <v>210</v>
      </c>
      <c r="C86" s="83" t="s">
        <v>878</v>
      </c>
      <c r="D86" s="83" t="s">
        <v>877</v>
      </c>
      <c r="E86" s="80">
        <v>124480908</v>
      </c>
      <c r="F86" s="89"/>
      <c r="G86" s="89"/>
      <c r="H86" s="77">
        <v>43887</v>
      </c>
      <c r="I86" s="77">
        <v>43887</v>
      </c>
      <c r="J86" s="77">
        <v>44196</v>
      </c>
      <c r="K86" s="66">
        <f t="shared" si="28"/>
        <v>309</v>
      </c>
      <c r="L86" s="69" t="s">
        <v>212</v>
      </c>
      <c r="M86" s="69" t="s">
        <v>876</v>
      </c>
      <c r="N86" s="69" t="s">
        <v>875</v>
      </c>
      <c r="O86" s="69" t="s">
        <v>209</v>
      </c>
      <c r="Q86" s="69" t="s">
        <v>874</v>
      </c>
      <c r="R86" s="69" t="s">
        <v>104</v>
      </c>
      <c r="S86" s="69" t="s">
        <v>873</v>
      </c>
      <c r="T86" s="69" t="s">
        <v>88</v>
      </c>
      <c r="U86" s="69" t="s">
        <v>85</v>
      </c>
      <c r="V86" s="69" t="s">
        <v>102</v>
      </c>
      <c r="Y86" s="69" t="s">
        <v>872</v>
      </c>
      <c r="Z86" s="71">
        <v>128</v>
      </c>
      <c r="AA86" s="80">
        <v>124480908</v>
      </c>
      <c r="AB86" s="77">
        <v>43861</v>
      </c>
      <c r="AC86" s="71">
        <v>179</v>
      </c>
      <c r="AD86" s="77">
        <v>43887</v>
      </c>
      <c r="AE86" s="77">
        <v>43887</v>
      </c>
      <c r="AF86" s="70"/>
      <c r="AG86" s="79"/>
      <c r="AH86" s="91"/>
      <c r="AI86" s="72"/>
      <c r="AJ86" s="61">
        <f t="shared" si="27"/>
        <v>0</v>
      </c>
      <c r="AK86" s="77"/>
      <c r="AL86" s="76"/>
      <c r="AM86" s="75"/>
      <c r="AN86" s="72"/>
      <c r="AO86" s="71"/>
      <c r="AP86" s="72"/>
      <c r="AR86" s="91"/>
      <c r="AS86" s="73"/>
      <c r="AW86" s="70"/>
      <c r="AX86" s="72"/>
      <c r="AZ86" s="73"/>
      <c r="BE86" s="72"/>
      <c r="BF86" s="70"/>
      <c r="BJ86" s="70"/>
      <c r="BS86" s="70"/>
      <c r="BV86" s="70"/>
      <c r="BW86" s="70"/>
      <c r="CB86" s="70"/>
      <c r="CJ86" s="70"/>
      <c r="CK86" s="70"/>
      <c r="CL86" s="70"/>
      <c r="CM86" s="71"/>
    </row>
    <row r="87" spans="1:94" s="50" customFormat="1" ht="16.5" customHeight="1" x14ac:dyDescent="0.3">
      <c r="A87" s="58">
        <v>86</v>
      </c>
      <c r="B87" s="65" t="s">
        <v>867</v>
      </c>
      <c r="C87" s="65" t="s">
        <v>871</v>
      </c>
      <c r="D87" s="65" t="s">
        <v>870</v>
      </c>
      <c r="E87" s="68">
        <v>49020000</v>
      </c>
      <c r="F87" s="60"/>
      <c r="G87" s="67"/>
      <c r="H87" s="60">
        <v>43887</v>
      </c>
      <c r="I87" s="60">
        <v>43889</v>
      </c>
      <c r="J87" s="60">
        <v>44043</v>
      </c>
      <c r="K87" s="66">
        <f t="shared" si="28"/>
        <v>154</v>
      </c>
      <c r="L87" s="65" t="s">
        <v>869</v>
      </c>
      <c r="M87" s="50" t="s">
        <v>868</v>
      </c>
      <c r="N87" s="65" t="s">
        <v>867</v>
      </c>
      <c r="O87" s="50" t="s">
        <v>866</v>
      </c>
      <c r="Q87" s="50" t="s">
        <v>865</v>
      </c>
      <c r="R87" s="50" t="s">
        <v>173</v>
      </c>
      <c r="S87" s="50" t="s">
        <v>864</v>
      </c>
      <c r="T87" s="50" t="s">
        <v>88</v>
      </c>
      <c r="U87" s="65" t="s">
        <v>87</v>
      </c>
      <c r="V87" s="65" t="s">
        <v>86</v>
      </c>
      <c r="W87" s="65" t="s">
        <v>497</v>
      </c>
      <c r="X87" s="65" t="s">
        <v>496</v>
      </c>
      <c r="Y87" s="65" t="s">
        <v>863</v>
      </c>
      <c r="Z87" s="58">
        <v>74</v>
      </c>
      <c r="AA87" s="64">
        <v>50000000</v>
      </c>
      <c r="AB87" s="60">
        <v>43847</v>
      </c>
      <c r="AC87" s="58">
        <v>160</v>
      </c>
      <c r="AD87" s="60">
        <v>43887</v>
      </c>
      <c r="AE87" s="60">
        <v>43889</v>
      </c>
      <c r="AF87" s="51"/>
      <c r="AG87" s="63"/>
      <c r="AH87" s="62"/>
      <c r="AI87" s="62"/>
      <c r="AJ87" s="61">
        <f t="shared" si="27"/>
        <v>0</v>
      </c>
      <c r="AK87" s="60"/>
      <c r="AL87" s="59"/>
      <c r="AM87" s="84"/>
      <c r="AN87" s="57"/>
      <c r="AO87" s="58"/>
      <c r="AP87" s="57"/>
      <c r="AR87" s="57"/>
      <c r="AS87" s="56"/>
      <c r="AW87" s="51"/>
      <c r="AX87" s="55"/>
      <c r="AZ87" s="56"/>
      <c r="BE87" s="55"/>
      <c r="BF87" s="51"/>
      <c r="BJ87" s="51"/>
      <c r="BS87" s="51"/>
      <c r="BV87" s="51"/>
      <c r="BW87" s="51"/>
      <c r="CB87" s="51"/>
      <c r="CF87" s="54">
        <f>+AF87+AS87+BF87+BS87</f>
        <v>0</v>
      </c>
      <c r="CG87" s="54">
        <f>+AJ87+AW87+BJ87+BW87</f>
        <v>0</v>
      </c>
      <c r="CH87" s="53">
        <f>IF(BV87&gt;0,BV87,IF(BI87&gt;0,BI87,IF(AV87&gt;0,AV87,IF(AI87&gt;0,AI87,J87))))</f>
        <v>44043</v>
      </c>
      <c r="CJ87" s="51">
        <f>+E87+AF87+AS87+BF87+BS87</f>
        <v>49020000</v>
      </c>
      <c r="CK87" s="51"/>
      <c r="CL87" s="51">
        <f>+CJ87-CK87</f>
        <v>49020000</v>
      </c>
      <c r="CM87" s="52"/>
      <c r="CP87" s="51"/>
    </row>
    <row r="88" spans="1:94" s="69" customFormat="1" ht="16.5" customHeight="1" x14ac:dyDescent="0.25">
      <c r="A88" s="71">
        <v>87</v>
      </c>
      <c r="B88" s="83" t="s">
        <v>862</v>
      </c>
      <c r="C88" s="83" t="s">
        <v>861</v>
      </c>
      <c r="D88" s="83" t="s">
        <v>98</v>
      </c>
      <c r="E88" s="80">
        <v>70000000</v>
      </c>
      <c r="F88" s="89"/>
      <c r="G88" s="89"/>
      <c r="H88" s="77">
        <v>43887</v>
      </c>
      <c r="I88" s="77">
        <v>43888</v>
      </c>
      <c r="J88" s="77">
        <v>44196</v>
      </c>
      <c r="K88" s="66">
        <f t="shared" si="28"/>
        <v>308</v>
      </c>
      <c r="L88" s="69" t="s">
        <v>860</v>
      </c>
      <c r="M88" s="69" t="s">
        <v>859</v>
      </c>
      <c r="N88" s="69" t="s">
        <v>858</v>
      </c>
      <c r="O88" s="69" t="s">
        <v>857</v>
      </c>
      <c r="Q88" s="69" t="s">
        <v>856</v>
      </c>
      <c r="R88" s="69" t="s">
        <v>173</v>
      </c>
      <c r="S88" s="69" t="s">
        <v>855</v>
      </c>
      <c r="T88" s="69" t="s">
        <v>88</v>
      </c>
      <c r="U88" s="69" t="s">
        <v>643</v>
      </c>
      <c r="V88" s="69" t="s">
        <v>642</v>
      </c>
      <c r="W88" s="69" t="s">
        <v>497</v>
      </c>
      <c r="X88" s="69" t="s">
        <v>496</v>
      </c>
      <c r="Y88" s="69" t="s">
        <v>854</v>
      </c>
      <c r="Z88" s="71">
        <v>129</v>
      </c>
      <c r="AA88" s="80">
        <v>70000000</v>
      </c>
      <c r="AB88" s="77">
        <v>43861</v>
      </c>
      <c r="AC88" s="71">
        <v>180</v>
      </c>
      <c r="AD88" s="77">
        <v>43887</v>
      </c>
      <c r="AE88" s="77">
        <v>43888</v>
      </c>
      <c r="AF88" s="70"/>
      <c r="AG88" s="79"/>
      <c r="AH88" s="91"/>
      <c r="AI88" s="72"/>
      <c r="AJ88" s="61">
        <f t="shared" si="27"/>
        <v>0</v>
      </c>
      <c r="AK88" s="77"/>
      <c r="AL88" s="76"/>
      <c r="AM88" s="75"/>
      <c r="AN88" s="72"/>
      <c r="AO88" s="71"/>
      <c r="AP88" s="72"/>
      <c r="AR88" s="91"/>
      <c r="AS88" s="73"/>
      <c r="AW88" s="70"/>
      <c r="AX88" s="72"/>
      <c r="AZ88" s="73"/>
      <c r="BE88" s="72"/>
      <c r="BF88" s="70"/>
      <c r="BJ88" s="70"/>
      <c r="BS88" s="70"/>
      <c r="BV88" s="70"/>
      <c r="BW88" s="70"/>
      <c r="CB88" s="70"/>
      <c r="CJ88" s="70"/>
      <c r="CK88" s="70"/>
      <c r="CL88" s="70"/>
      <c r="CM88" s="71"/>
    </row>
    <row r="89" spans="1:94" s="69" customFormat="1" ht="16.5" customHeight="1" x14ac:dyDescent="0.25">
      <c r="A89" s="71">
        <v>88</v>
      </c>
      <c r="B89" s="83" t="s">
        <v>849</v>
      </c>
      <c r="C89" s="83" t="s">
        <v>853</v>
      </c>
      <c r="D89" s="83" t="s">
        <v>852</v>
      </c>
      <c r="E89" s="80">
        <v>20000000</v>
      </c>
      <c r="F89" s="89"/>
      <c r="G89" s="89"/>
      <c r="H89" s="77">
        <v>43887</v>
      </c>
      <c r="I89" s="77">
        <v>43896</v>
      </c>
      <c r="J89" s="77">
        <v>44073</v>
      </c>
      <c r="K89" s="66">
        <f t="shared" si="28"/>
        <v>177</v>
      </c>
      <c r="L89" s="69" t="s">
        <v>851</v>
      </c>
      <c r="M89" s="69" t="s">
        <v>850</v>
      </c>
      <c r="N89" s="69" t="s">
        <v>849</v>
      </c>
      <c r="O89" s="69" t="s">
        <v>848</v>
      </c>
      <c r="Q89" s="69" t="s">
        <v>847</v>
      </c>
      <c r="R89" s="69" t="s">
        <v>173</v>
      </c>
      <c r="S89" s="69" t="s">
        <v>846</v>
      </c>
      <c r="T89" s="69" t="s">
        <v>88</v>
      </c>
      <c r="U89" s="69" t="s">
        <v>85</v>
      </c>
      <c r="V89" s="69" t="s">
        <v>102</v>
      </c>
      <c r="Y89" s="69" t="s">
        <v>845</v>
      </c>
      <c r="Z89" s="71">
        <v>80</v>
      </c>
      <c r="AA89" s="80">
        <v>20000000</v>
      </c>
      <c r="AB89" s="77">
        <v>43850</v>
      </c>
      <c r="AC89" s="71">
        <v>181</v>
      </c>
      <c r="AD89" s="77">
        <v>43887</v>
      </c>
      <c r="AE89" s="77">
        <v>43896</v>
      </c>
      <c r="AF89" s="70"/>
      <c r="AG89" s="79"/>
      <c r="AH89" s="91"/>
      <c r="AI89" s="72"/>
      <c r="AJ89" s="61">
        <f t="shared" si="27"/>
        <v>0</v>
      </c>
      <c r="AK89" s="77"/>
      <c r="AL89" s="76"/>
      <c r="AM89" s="75"/>
      <c r="AN89" s="72"/>
      <c r="AO89" s="71"/>
      <c r="AP89" s="72"/>
      <c r="AR89" s="91"/>
      <c r="AS89" s="73"/>
      <c r="AW89" s="70"/>
      <c r="AX89" s="72"/>
      <c r="AZ89" s="73"/>
      <c r="BE89" s="72"/>
      <c r="BF89" s="70"/>
      <c r="BJ89" s="70"/>
      <c r="BS89" s="70"/>
      <c r="BV89" s="70"/>
      <c r="BW89" s="70"/>
      <c r="CB89" s="70"/>
      <c r="CJ89" s="70"/>
      <c r="CK89" s="70"/>
      <c r="CL89" s="70"/>
      <c r="CM89" s="71"/>
    </row>
    <row r="90" spans="1:94" s="50" customFormat="1" ht="16.5" customHeight="1" x14ac:dyDescent="0.3">
      <c r="A90" s="58">
        <v>89</v>
      </c>
      <c r="B90" s="65" t="s">
        <v>841</v>
      </c>
      <c r="C90" s="65" t="s">
        <v>844</v>
      </c>
      <c r="D90" s="65" t="s">
        <v>138</v>
      </c>
      <c r="E90" s="68">
        <v>110000000</v>
      </c>
      <c r="F90" s="60"/>
      <c r="G90" s="67"/>
      <c r="H90" s="60">
        <v>43887</v>
      </c>
      <c r="I90" s="60">
        <v>43888</v>
      </c>
      <c r="J90" s="60">
        <v>44196</v>
      </c>
      <c r="K90" s="66">
        <f t="shared" si="28"/>
        <v>308</v>
      </c>
      <c r="L90" s="65" t="s">
        <v>843</v>
      </c>
      <c r="M90" s="50" t="s">
        <v>842</v>
      </c>
      <c r="N90" s="65" t="s">
        <v>841</v>
      </c>
      <c r="O90" s="50" t="s">
        <v>840</v>
      </c>
      <c r="Q90" s="50" t="s">
        <v>839</v>
      </c>
      <c r="R90" s="50" t="s">
        <v>173</v>
      </c>
      <c r="S90" s="50" t="s">
        <v>838</v>
      </c>
      <c r="T90" s="50" t="s">
        <v>88</v>
      </c>
      <c r="U90" s="65" t="s">
        <v>87</v>
      </c>
      <c r="V90" s="65" t="s">
        <v>86</v>
      </c>
      <c r="W90" s="65" t="s">
        <v>497</v>
      </c>
      <c r="X90" s="65" t="s">
        <v>496</v>
      </c>
      <c r="Y90" s="65" t="s">
        <v>837</v>
      </c>
      <c r="Z90" s="58">
        <v>146</v>
      </c>
      <c r="AA90" s="64">
        <v>110000000</v>
      </c>
      <c r="AB90" s="60">
        <v>43868</v>
      </c>
      <c r="AC90" s="58">
        <v>161</v>
      </c>
      <c r="AD90" s="60">
        <v>43887</v>
      </c>
      <c r="AE90" s="60">
        <v>43888</v>
      </c>
      <c r="AF90" s="51"/>
      <c r="AG90" s="63"/>
      <c r="AH90" s="62"/>
      <c r="AI90" s="62"/>
      <c r="AJ90" s="61">
        <f t="shared" si="27"/>
        <v>0</v>
      </c>
      <c r="AK90" s="60"/>
      <c r="AL90" s="59"/>
      <c r="AM90" s="84"/>
      <c r="AN90" s="57"/>
      <c r="AO90" s="58"/>
      <c r="AP90" s="57"/>
      <c r="AR90" s="57"/>
      <c r="AS90" s="56"/>
      <c r="AW90" s="51"/>
      <c r="AX90" s="55"/>
      <c r="AZ90" s="56"/>
      <c r="BE90" s="55"/>
      <c r="BF90" s="51"/>
      <c r="BJ90" s="51"/>
      <c r="BS90" s="51"/>
      <c r="BV90" s="51"/>
      <c r="BW90" s="51"/>
      <c r="CB90" s="51"/>
      <c r="CF90" s="54">
        <f>+AF90+AS90+BF90+BS90</f>
        <v>0</v>
      </c>
      <c r="CG90" s="54">
        <f>+AJ90+AW90+BJ90+BW90</f>
        <v>0</v>
      </c>
      <c r="CH90" s="53">
        <f>IF(BV90&gt;0,BV90,IF(BI90&gt;0,BI90,IF(AV90&gt;0,AV90,IF(AI90&gt;0,AI90,J90))))</f>
        <v>44196</v>
      </c>
      <c r="CJ90" s="51">
        <f>+E90+AF90+AS90+BF90+BS90</f>
        <v>110000000</v>
      </c>
      <c r="CK90" s="51"/>
      <c r="CL90" s="51">
        <f>+CJ90-CK90</f>
        <v>110000000</v>
      </c>
      <c r="CM90" s="52"/>
      <c r="CP90" s="51"/>
    </row>
    <row r="91" spans="1:94" s="50" customFormat="1" ht="16.5" customHeight="1" x14ac:dyDescent="0.3">
      <c r="A91" s="58">
        <v>90</v>
      </c>
      <c r="B91" s="65" t="s">
        <v>144</v>
      </c>
      <c r="C91" s="65" t="s">
        <v>836</v>
      </c>
      <c r="D91" s="65" t="s">
        <v>344</v>
      </c>
      <c r="E91" s="68">
        <v>84310934</v>
      </c>
      <c r="F91" s="60"/>
      <c r="G91" s="67"/>
      <c r="H91" s="60">
        <v>43888</v>
      </c>
      <c r="I91" s="60">
        <v>43892</v>
      </c>
      <c r="J91" s="60">
        <v>44196</v>
      </c>
      <c r="K91" s="66">
        <f t="shared" si="28"/>
        <v>304</v>
      </c>
      <c r="L91" s="65" t="s">
        <v>146</v>
      </c>
      <c r="M91" s="50" t="s">
        <v>145</v>
      </c>
      <c r="N91" s="65" t="s">
        <v>144</v>
      </c>
      <c r="O91" s="50" t="s">
        <v>143</v>
      </c>
      <c r="Q91" s="50" t="s">
        <v>835</v>
      </c>
      <c r="R91" s="50" t="s">
        <v>271</v>
      </c>
      <c r="S91" s="50" t="s">
        <v>141</v>
      </c>
      <c r="T91" s="50" t="s">
        <v>88</v>
      </c>
      <c r="U91" s="65" t="s">
        <v>171</v>
      </c>
      <c r="V91" s="65" t="s">
        <v>252</v>
      </c>
      <c r="Y91" s="65" t="s">
        <v>595</v>
      </c>
      <c r="Z91" s="58">
        <v>175</v>
      </c>
      <c r="AA91" s="64">
        <v>85000000</v>
      </c>
      <c r="AB91" s="60">
        <v>43880</v>
      </c>
      <c r="AC91" s="58">
        <v>232</v>
      </c>
      <c r="AD91" s="60">
        <v>43888</v>
      </c>
      <c r="AE91" s="60">
        <v>43892</v>
      </c>
      <c r="AF91" s="51">
        <v>0</v>
      </c>
      <c r="AG91" s="63"/>
      <c r="AH91" s="62"/>
      <c r="AI91" s="62"/>
      <c r="AJ91" s="61">
        <f t="shared" si="27"/>
        <v>0</v>
      </c>
      <c r="AK91" s="60">
        <v>43922</v>
      </c>
      <c r="AL91" s="59"/>
      <c r="AM91" s="84"/>
      <c r="AN91" s="57"/>
      <c r="AO91" s="58"/>
      <c r="AP91" s="57"/>
      <c r="AQ91" s="50" t="s">
        <v>834</v>
      </c>
      <c r="AR91" s="57" t="s">
        <v>14</v>
      </c>
      <c r="AS91" s="56">
        <v>3750000</v>
      </c>
      <c r="AW91" s="51"/>
      <c r="AX91" s="55">
        <v>43943</v>
      </c>
      <c r="AY91" s="50">
        <v>438</v>
      </c>
      <c r="AZ91" s="56">
        <v>4462500</v>
      </c>
      <c r="BA91" s="55">
        <v>43936</v>
      </c>
      <c r="BB91" s="50">
        <v>405</v>
      </c>
      <c r="BC91" s="55">
        <v>43943</v>
      </c>
      <c r="BD91" s="50" t="s">
        <v>833</v>
      </c>
      <c r="BE91" s="55">
        <v>43946</v>
      </c>
      <c r="BF91" s="51"/>
      <c r="BJ91" s="51"/>
      <c r="BS91" s="51"/>
      <c r="BV91" s="51"/>
      <c r="BW91" s="51"/>
      <c r="CB91" s="51"/>
      <c r="CF91" s="54">
        <f>+AF91+AS91+BF91+BS91</f>
        <v>3750000</v>
      </c>
      <c r="CG91" s="54">
        <f>+AJ91+AW91+BJ91+BW91</f>
        <v>0</v>
      </c>
      <c r="CH91" s="53">
        <f>IF(BV91&gt;0,BV91,IF(BI91&gt;0,BI91,IF(AV91&gt;0,AV91,IF(AI91&gt;0,AI91,J91))))</f>
        <v>44196</v>
      </c>
      <c r="CJ91" s="51">
        <f>+E91+AF91+AS91+BF91+BS91</f>
        <v>88060934</v>
      </c>
      <c r="CK91" s="51"/>
      <c r="CL91" s="51">
        <f>+CJ91-CK91</f>
        <v>88060934</v>
      </c>
      <c r="CM91" s="52"/>
      <c r="CP91" s="51"/>
    </row>
    <row r="92" spans="1:94" s="50" customFormat="1" ht="16.5" customHeight="1" x14ac:dyDescent="0.3">
      <c r="A92" s="58">
        <v>91</v>
      </c>
      <c r="B92" s="65" t="s">
        <v>832</v>
      </c>
      <c r="C92" s="65" t="s">
        <v>831</v>
      </c>
      <c r="D92" s="65" t="s">
        <v>138</v>
      </c>
      <c r="E92" s="68">
        <v>85968395</v>
      </c>
      <c r="F92" s="60"/>
      <c r="G92" s="67"/>
      <c r="H92" s="60">
        <v>43888</v>
      </c>
      <c r="I92" s="60">
        <v>43892</v>
      </c>
      <c r="J92" s="60">
        <v>44196</v>
      </c>
      <c r="K92" s="66">
        <f t="shared" si="28"/>
        <v>304</v>
      </c>
      <c r="L92" s="65" t="s">
        <v>830</v>
      </c>
      <c r="M92" s="50" t="s">
        <v>829</v>
      </c>
      <c r="N92" s="65" t="s">
        <v>828</v>
      </c>
      <c r="O92" s="50" t="s">
        <v>827</v>
      </c>
      <c r="Q92" s="50" t="s">
        <v>826</v>
      </c>
      <c r="R92" s="50" t="s">
        <v>233</v>
      </c>
      <c r="S92" s="50" t="s">
        <v>825</v>
      </c>
      <c r="T92" s="50" t="s">
        <v>88</v>
      </c>
      <c r="U92" s="65" t="s">
        <v>171</v>
      </c>
      <c r="V92" s="65" t="s">
        <v>252</v>
      </c>
      <c r="Y92" s="65" t="s">
        <v>595</v>
      </c>
      <c r="Z92" s="58">
        <v>158</v>
      </c>
      <c r="AA92" s="64">
        <v>86000000</v>
      </c>
      <c r="AB92" s="60">
        <v>43878</v>
      </c>
      <c r="AC92" s="58">
        <v>165</v>
      </c>
      <c r="AD92" s="60">
        <v>43888</v>
      </c>
      <c r="AE92" s="60">
        <v>43892</v>
      </c>
      <c r="AF92" s="51"/>
      <c r="AG92" s="63"/>
      <c r="AH92" s="62"/>
      <c r="AI92" s="62"/>
      <c r="AJ92" s="61">
        <f t="shared" si="27"/>
        <v>0</v>
      </c>
      <c r="AK92" s="60"/>
      <c r="AL92" s="59"/>
      <c r="AM92" s="84"/>
      <c r="AN92" s="57"/>
      <c r="AO92" s="58"/>
      <c r="AP92" s="57"/>
      <c r="AR92" s="57"/>
      <c r="AS92" s="56"/>
      <c r="AW92" s="51"/>
      <c r="AX92" s="55"/>
      <c r="AZ92" s="56"/>
      <c r="BE92" s="55"/>
      <c r="BF92" s="51"/>
      <c r="BJ92" s="51"/>
      <c r="BS92" s="51"/>
      <c r="BV92" s="51"/>
      <c r="BW92" s="51"/>
      <c r="CB92" s="51"/>
      <c r="CF92" s="54">
        <f>+AF92+AS92+BF92+BS92</f>
        <v>0</v>
      </c>
      <c r="CG92" s="54">
        <f>+AJ92+AW92+BJ92+BW92</f>
        <v>0</v>
      </c>
      <c r="CH92" s="53">
        <f>IF(BV92&gt;0,BV92,IF(BI92&gt;0,BI92,IF(AV92&gt;0,AV92,IF(AI92&gt;0,AI92,J92))))</f>
        <v>44196</v>
      </c>
      <c r="CJ92" s="51">
        <f>+E92+AF92+AS92+BF92+BS92</f>
        <v>85968395</v>
      </c>
      <c r="CK92" s="51"/>
      <c r="CL92" s="51">
        <f>+CJ92-CK92</f>
        <v>85968395</v>
      </c>
      <c r="CM92" s="52"/>
      <c r="CP92" s="51"/>
    </row>
    <row r="93" spans="1:94" s="69" customFormat="1" ht="16.5" customHeight="1" x14ac:dyDescent="0.25">
      <c r="A93" s="71">
        <v>92</v>
      </c>
      <c r="B93" s="83" t="s">
        <v>821</v>
      </c>
      <c r="C93" s="83" t="s">
        <v>824</v>
      </c>
      <c r="D93" s="83" t="s">
        <v>98</v>
      </c>
      <c r="E93" s="80">
        <v>114178106</v>
      </c>
      <c r="F93" s="89"/>
      <c r="G93" s="89"/>
      <c r="H93" s="77">
        <v>43888</v>
      </c>
      <c r="I93" s="77">
        <v>43902</v>
      </c>
      <c r="J93" s="77">
        <v>44196</v>
      </c>
      <c r="K93" s="66">
        <f t="shared" si="28"/>
        <v>294</v>
      </c>
      <c r="L93" s="69" t="s">
        <v>823</v>
      </c>
      <c r="M93" s="69" t="s">
        <v>822</v>
      </c>
      <c r="N93" s="69" t="s">
        <v>821</v>
      </c>
      <c r="O93" s="69" t="s">
        <v>820</v>
      </c>
      <c r="Q93" s="69" t="s">
        <v>819</v>
      </c>
      <c r="R93" s="69" t="s">
        <v>271</v>
      </c>
      <c r="S93" s="69" t="s">
        <v>818</v>
      </c>
      <c r="T93" s="69" t="s">
        <v>88</v>
      </c>
      <c r="U93" s="69" t="s">
        <v>171</v>
      </c>
      <c r="V93" s="69" t="s">
        <v>252</v>
      </c>
      <c r="Y93" s="69" t="s">
        <v>817</v>
      </c>
      <c r="Z93" s="71">
        <v>182</v>
      </c>
      <c r="AA93" s="80">
        <v>127000000</v>
      </c>
      <c r="AB93" s="77">
        <v>43882</v>
      </c>
      <c r="AC93" s="71">
        <v>182</v>
      </c>
      <c r="AD93" s="77">
        <v>43888</v>
      </c>
      <c r="AE93" s="77">
        <v>43902</v>
      </c>
      <c r="AF93" s="70"/>
      <c r="AG93" s="79"/>
      <c r="AH93" s="91"/>
      <c r="AI93" s="72"/>
      <c r="AJ93" s="61">
        <f t="shared" si="27"/>
        <v>0</v>
      </c>
      <c r="AK93" s="77"/>
      <c r="AL93" s="76"/>
      <c r="AM93" s="75"/>
      <c r="AN93" s="72"/>
      <c r="AO93" s="71"/>
      <c r="AP93" s="72"/>
      <c r="AR93" s="91"/>
      <c r="AS93" s="73"/>
      <c r="AW93" s="70"/>
      <c r="AX93" s="72"/>
      <c r="AZ93" s="73"/>
      <c r="BE93" s="72"/>
      <c r="BF93" s="70"/>
      <c r="BJ93" s="70"/>
      <c r="BS93" s="70"/>
      <c r="BV93" s="70"/>
      <c r="BW93" s="70"/>
      <c r="CB93" s="70"/>
      <c r="CJ93" s="70"/>
      <c r="CK93" s="70"/>
      <c r="CL93" s="70"/>
      <c r="CM93" s="71"/>
    </row>
    <row r="94" spans="1:94" s="69" customFormat="1" ht="16.5" customHeight="1" x14ac:dyDescent="0.25">
      <c r="A94" s="71">
        <v>93</v>
      </c>
      <c r="B94" s="83" t="s">
        <v>100</v>
      </c>
      <c r="C94" s="83" t="s">
        <v>816</v>
      </c>
      <c r="D94" s="83" t="s">
        <v>98</v>
      </c>
      <c r="E94" s="80">
        <v>123807459</v>
      </c>
      <c r="F94" s="89"/>
      <c r="G94" s="89"/>
      <c r="H94" s="77">
        <v>43889</v>
      </c>
      <c r="I94" s="77">
        <v>43892</v>
      </c>
      <c r="J94" s="77">
        <v>44196</v>
      </c>
      <c r="K94" s="66">
        <f t="shared" si="28"/>
        <v>304</v>
      </c>
      <c r="L94" s="69" t="s">
        <v>815</v>
      </c>
      <c r="M94" s="69" t="s">
        <v>814</v>
      </c>
      <c r="N94" s="69" t="s">
        <v>100</v>
      </c>
      <c r="O94" s="69" t="s">
        <v>813</v>
      </c>
      <c r="Q94" s="69" t="s">
        <v>812</v>
      </c>
      <c r="R94" s="69" t="s">
        <v>271</v>
      </c>
      <c r="S94" s="69" t="s">
        <v>811</v>
      </c>
      <c r="T94" s="69" t="s">
        <v>88</v>
      </c>
      <c r="U94" s="69" t="s">
        <v>171</v>
      </c>
      <c r="V94" s="69" t="s">
        <v>252</v>
      </c>
      <c r="Y94" s="69" t="s">
        <v>602</v>
      </c>
      <c r="Z94" s="71">
        <v>176</v>
      </c>
      <c r="AA94" s="80">
        <v>128000000</v>
      </c>
      <c r="AB94" s="77">
        <v>43880</v>
      </c>
      <c r="AC94" s="71">
        <v>183</v>
      </c>
      <c r="AD94" s="77">
        <v>43889</v>
      </c>
      <c r="AE94" s="77">
        <v>43892</v>
      </c>
      <c r="AF94" s="70"/>
      <c r="AG94" s="79"/>
      <c r="AH94" s="91"/>
      <c r="AI94" s="72"/>
      <c r="AJ94" s="61">
        <f t="shared" si="27"/>
        <v>0</v>
      </c>
      <c r="AK94" s="77"/>
      <c r="AL94" s="76"/>
      <c r="AM94" s="75"/>
      <c r="AN94" s="72"/>
      <c r="AO94" s="71"/>
      <c r="AP94" s="72"/>
      <c r="AR94" s="91"/>
      <c r="AS94" s="73"/>
      <c r="AW94" s="70"/>
      <c r="AX94" s="72"/>
      <c r="AZ94" s="73"/>
      <c r="BE94" s="72"/>
      <c r="BF94" s="70"/>
      <c r="BJ94" s="70"/>
      <c r="BS94" s="70"/>
      <c r="BV94" s="70"/>
      <c r="BW94" s="70"/>
      <c r="CB94" s="70"/>
      <c r="CJ94" s="70"/>
      <c r="CK94" s="70"/>
      <c r="CL94" s="70"/>
      <c r="CM94" s="71"/>
    </row>
    <row r="95" spans="1:94" s="50" customFormat="1" ht="16.5" customHeight="1" x14ac:dyDescent="0.3">
      <c r="A95" s="58">
        <v>94</v>
      </c>
      <c r="B95" s="65" t="s">
        <v>808</v>
      </c>
      <c r="C95" s="65" t="s">
        <v>505</v>
      </c>
      <c r="D95" s="65" t="s">
        <v>267</v>
      </c>
      <c r="E95" s="68">
        <v>25000000</v>
      </c>
      <c r="F95" s="60"/>
      <c r="G95" s="67"/>
      <c r="H95" s="60">
        <v>43889</v>
      </c>
      <c r="I95" s="60">
        <v>43908</v>
      </c>
      <c r="J95" s="60">
        <v>44196</v>
      </c>
      <c r="K95" s="66">
        <f t="shared" si="28"/>
        <v>288</v>
      </c>
      <c r="L95" s="65" t="s">
        <v>810</v>
      </c>
      <c r="M95" s="50" t="s">
        <v>809</v>
      </c>
      <c r="N95" s="65" t="s">
        <v>808</v>
      </c>
      <c r="O95" s="50" t="s">
        <v>807</v>
      </c>
      <c r="Q95" s="50" t="s">
        <v>500</v>
      </c>
      <c r="R95" s="50" t="s">
        <v>197</v>
      </c>
      <c r="S95" s="50" t="s">
        <v>806</v>
      </c>
      <c r="T95" s="50" t="s">
        <v>88</v>
      </c>
      <c r="U95" s="65" t="s">
        <v>87</v>
      </c>
      <c r="V95" s="65" t="s">
        <v>86</v>
      </c>
      <c r="W95" s="50" t="s">
        <v>497</v>
      </c>
      <c r="X95" s="50" t="s">
        <v>496</v>
      </c>
      <c r="Y95" s="65" t="s">
        <v>805</v>
      </c>
      <c r="Z95" s="58">
        <v>134</v>
      </c>
      <c r="AA95" s="93">
        <v>25000000</v>
      </c>
      <c r="AB95" s="60">
        <v>43861</v>
      </c>
      <c r="AC95" s="58">
        <v>169</v>
      </c>
      <c r="AD95" s="60">
        <v>43889</v>
      </c>
      <c r="AE95" s="60">
        <v>43908</v>
      </c>
      <c r="AF95" s="51"/>
      <c r="AG95" s="63"/>
      <c r="AH95" s="62"/>
      <c r="AI95" s="62"/>
      <c r="AJ95" s="61">
        <f t="shared" si="27"/>
        <v>0</v>
      </c>
      <c r="AK95" s="60"/>
      <c r="AL95" s="59"/>
      <c r="AM95" s="84"/>
      <c r="AN95" s="57"/>
      <c r="AO95" s="58"/>
      <c r="AP95" s="57"/>
      <c r="AR95" s="57"/>
      <c r="AS95" s="56"/>
      <c r="AW95" s="51"/>
      <c r="AX95" s="55"/>
      <c r="AZ95" s="56"/>
      <c r="BE95" s="55"/>
      <c r="BF95" s="51"/>
      <c r="BJ95" s="51"/>
      <c r="BS95" s="51"/>
      <c r="BV95" s="51"/>
      <c r="BW95" s="51"/>
      <c r="CB95" s="51"/>
      <c r="CF95" s="54">
        <f>+AF95+AS95+BF95+BS95</f>
        <v>0</v>
      </c>
      <c r="CG95" s="54">
        <f>+AJ95+AW95+BJ95+BW95</f>
        <v>0</v>
      </c>
      <c r="CH95" s="53">
        <f>IF(BV95&gt;0,BV95,IF(BI95&gt;0,BI95,IF(AV95&gt;0,AV95,IF(AI95&gt;0,AI95,J95))))</f>
        <v>44196</v>
      </c>
      <c r="CJ95" s="51">
        <f>+E95+AF95+AS95+BF95+BS95</f>
        <v>25000000</v>
      </c>
      <c r="CK95" s="51"/>
      <c r="CL95" s="51">
        <f>+CJ95-CK95</f>
        <v>25000000</v>
      </c>
      <c r="CM95" s="52"/>
      <c r="CP95" s="51"/>
    </row>
    <row r="96" spans="1:94" s="50" customFormat="1" ht="16.5" customHeight="1" x14ac:dyDescent="0.3">
      <c r="A96" s="58">
        <v>95</v>
      </c>
      <c r="B96" s="65" t="s">
        <v>800</v>
      </c>
      <c r="C96" s="65" t="s">
        <v>804</v>
      </c>
      <c r="D96" s="65" t="s">
        <v>803</v>
      </c>
      <c r="E96" s="68">
        <v>71500000</v>
      </c>
      <c r="F96" s="60"/>
      <c r="G96" s="67"/>
      <c r="H96" s="60">
        <v>43889</v>
      </c>
      <c r="I96" s="60">
        <v>43889</v>
      </c>
      <c r="J96" s="60">
        <v>44196</v>
      </c>
      <c r="K96" s="66">
        <f t="shared" si="28"/>
        <v>307</v>
      </c>
      <c r="L96" s="65" t="s">
        <v>802</v>
      </c>
      <c r="M96" s="50" t="s">
        <v>801</v>
      </c>
      <c r="N96" s="65" t="s">
        <v>800</v>
      </c>
      <c r="O96" s="50" t="s">
        <v>799</v>
      </c>
      <c r="Q96" s="50" t="s">
        <v>798</v>
      </c>
      <c r="R96" s="50" t="s">
        <v>233</v>
      </c>
      <c r="S96" s="50" t="s">
        <v>797</v>
      </c>
      <c r="T96" s="50" t="s">
        <v>130</v>
      </c>
      <c r="U96" s="65" t="s">
        <v>129</v>
      </c>
      <c r="V96" s="65" t="s">
        <v>128</v>
      </c>
      <c r="Y96" s="65" t="s">
        <v>796</v>
      </c>
      <c r="Z96" s="58">
        <v>161</v>
      </c>
      <c r="AA96" s="93">
        <v>71500000</v>
      </c>
      <c r="AB96" s="60">
        <v>43878</v>
      </c>
      <c r="AC96" s="58">
        <v>170</v>
      </c>
      <c r="AD96" s="60">
        <v>43889</v>
      </c>
      <c r="AE96" s="60">
        <v>43889</v>
      </c>
      <c r="AF96" s="51"/>
      <c r="AG96" s="63"/>
      <c r="AH96" s="62"/>
      <c r="AI96" s="62"/>
      <c r="AJ96" s="61">
        <f t="shared" si="27"/>
        <v>0</v>
      </c>
      <c r="AK96" s="60"/>
      <c r="AL96" s="59"/>
      <c r="AM96" s="84"/>
      <c r="AN96" s="57"/>
      <c r="AO96" s="58"/>
      <c r="AP96" s="57"/>
      <c r="AR96" s="57"/>
      <c r="AS96" s="56"/>
      <c r="AW96" s="51"/>
      <c r="AX96" s="55"/>
      <c r="AZ96" s="56"/>
      <c r="BE96" s="55"/>
      <c r="BF96" s="51"/>
      <c r="BJ96" s="51"/>
      <c r="BS96" s="51"/>
      <c r="BV96" s="51"/>
      <c r="BW96" s="51"/>
      <c r="CB96" s="51"/>
      <c r="CF96" s="54">
        <f>+AF96+AS96+BF96+BS96</f>
        <v>0</v>
      </c>
      <c r="CG96" s="54">
        <f>+AJ96+AW96+BJ96+BW96</f>
        <v>0</v>
      </c>
      <c r="CH96" s="53">
        <f>IF(BV96&gt;0,BV96,IF(BI96&gt;0,BI96,IF(AV96&gt;0,AV96,IF(AI96&gt;0,AI96,J96))))</f>
        <v>44196</v>
      </c>
      <c r="CJ96" s="51">
        <f>+E96+AF96+AS96+BF96+BS96</f>
        <v>71500000</v>
      </c>
      <c r="CK96" s="51"/>
      <c r="CL96" s="51">
        <f>+CJ96-CK96</f>
        <v>71500000</v>
      </c>
      <c r="CM96" s="52"/>
      <c r="CP96" s="51"/>
    </row>
    <row r="97" spans="1:94" s="69" customFormat="1" ht="16.5" customHeight="1" x14ac:dyDescent="0.25">
      <c r="A97" s="71">
        <v>96</v>
      </c>
      <c r="B97" s="83" t="s">
        <v>166</v>
      </c>
      <c r="C97" s="83" t="s">
        <v>795</v>
      </c>
      <c r="D97" s="83" t="s">
        <v>794</v>
      </c>
      <c r="E97" s="80">
        <v>124217400</v>
      </c>
      <c r="F97" s="89"/>
      <c r="G97" s="89"/>
      <c r="H97" s="77">
        <v>43889</v>
      </c>
      <c r="I97" s="77">
        <v>43893</v>
      </c>
      <c r="J97" s="77">
        <v>43921</v>
      </c>
      <c r="K97" s="66">
        <f t="shared" si="28"/>
        <v>28</v>
      </c>
      <c r="L97" s="69" t="s">
        <v>168</v>
      </c>
      <c r="M97" s="69" t="s">
        <v>167</v>
      </c>
      <c r="N97" s="69" t="s">
        <v>166</v>
      </c>
      <c r="O97" s="69" t="s">
        <v>165</v>
      </c>
      <c r="Q97" s="69" t="s">
        <v>793</v>
      </c>
      <c r="R97" s="69" t="s">
        <v>90</v>
      </c>
      <c r="S97" s="69" t="s">
        <v>163</v>
      </c>
      <c r="T97" s="69" t="s">
        <v>88</v>
      </c>
      <c r="U97" s="69" t="s">
        <v>87</v>
      </c>
      <c r="V97" s="69" t="s">
        <v>86</v>
      </c>
      <c r="W97" s="69" t="s">
        <v>85</v>
      </c>
      <c r="X97" s="69" t="s">
        <v>84</v>
      </c>
      <c r="Y97" s="69" t="s">
        <v>792</v>
      </c>
      <c r="Z97" s="71">
        <v>130</v>
      </c>
      <c r="AA97" s="80">
        <v>124217400</v>
      </c>
      <c r="AB97" s="77">
        <v>43861</v>
      </c>
      <c r="AC97" s="71">
        <v>184</v>
      </c>
      <c r="AD97" s="77">
        <v>43889</v>
      </c>
      <c r="AE97" s="77">
        <v>43893</v>
      </c>
      <c r="AF97" s="70">
        <v>62108700</v>
      </c>
      <c r="AG97" s="79"/>
      <c r="AH97" s="91"/>
      <c r="AI97" s="72"/>
      <c r="AJ97" s="61">
        <f t="shared" si="27"/>
        <v>0</v>
      </c>
      <c r="AK97" s="77">
        <v>43915</v>
      </c>
      <c r="AL97" s="76"/>
      <c r="AM97" s="75"/>
      <c r="AN97" s="72"/>
      <c r="AO97" s="71"/>
      <c r="AP97" s="72"/>
      <c r="AQ97" s="50" t="s">
        <v>791</v>
      </c>
      <c r="AR97" s="91"/>
      <c r="AS97" s="73"/>
      <c r="AW97" s="70"/>
      <c r="AX97" s="72"/>
      <c r="AZ97" s="73"/>
      <c r="BE97" s="72"/>
      <c r="BF97" s="70"/>
      <c r="BJ97" s="70"/>
      <c r="BS97" s="70"/>
      <c r="BV97" s="70"/>
      <c r="BW97" s="70"/>
      <c r="CB97" s="70"/>
      <c r="CJ97" s="70"/>
      <c r="CK97" s="70"/>
      <c r="CL97" s="70"/>
      <c r="CM97" s="71"/>
    </row>
    <row r="98" spans="1:94" s="69" customFormat="1" ht="16.5" customHeight="1" x14ac:dyDescent="0.25">
      <c r="A98" s="71">
        <v>97</v>
      </c>
      <c r="B98" s="83" t="s">
        <v>787</v>
      </c>
      <c r="C98" s="83" t="s">
        <v>790</v>
      </c>
      <c r="D98" s="83" t="s">
        <v>98</v>
      </c>
      <c r="E98" s="80">
        <v>66650000</v>
      </c>
      <c r="F98" s="89"/>
      <c r="G98" s="89"/>
      <c r="H98" s="77">
        <v>43889</v>
      </c>
      <c r="I98" s="77">
        <v>43892</v>
      </c>
      <c r="J98" s="77">
        <v>44196</v>
      </c>
      <c r="K98" s="66">
        <f t="shared" si="28"/>
        <v>304</v>
      </c>
      <c r="L98" s="69" t="s">
        <v>789</v>
      </c>
      <c r="M98" s="69" t="s">
        <v>788</v>
      </c>
      <c r="N98" s="69" t="s">
        <v>787</v>
      </c>
      <c r="O98" s="69" t="s">
        <v>786</v>
      </c>
      <c r="Q98" s="69" t="s">
        <v>785</v>
      </c>
      <c r="R98" s="69" t="s">
        <v>132</v>
      </c>
      <c r="S98" s="69" t="s">
        <v>784</v>
      </c>
      <c r="T98" s="69" t="s">
        <v>130</v>
      </c>
      <c r="U98" s="69" t="s">
        <v>129</v>
      </c>
      <c r="V98" s="69" t="s">
        <v>128</v>
      </c>
      <c r="Y98" s="69" t="s">
        <v>602</v>
      </c>
      <c r="Z98" s="71">
        <v>178</v>
      </c>
      <c r="AA98" s="80">
        <v>66650000</v>
      </c>
      <c r="AB98" s="77">
        <v>43881</v>
      </c>
      <c r="AC98" s="71">
        <v>196</v>
      </c>
      <c r="AD98" s="77">
        <v>43889</v>
      </c>
      <c r="AE98" s="77">
        <v>43892</v>
      </c>
      <c r="AF98" s="70"/>
      <c r="AG98" s="79"/>
      <c r="AH98" s="91"/>
      <c r="AI98" s="72"/>
      <c r="AJ98" s="61"/>
      <c r="AK98" s="77"/>
      <c r="AL98" s="76"/>
      <c r="AM98" s="75"/>
      <c r="AN98" s="72"/>
      <c r="AO98" s="71"/>
      <c r="AP98" s="72"/>
      <c r="AR98" s="91"/>
      <c r="AS98" s="73"/>
      <c r="AW98" s="70"/>
      <c r="AX98" s="72"/>
      <c r="AZ98" s="73"/>
      <c r="BE98" s="72"/>
      <c r="BF98" s="70"/>
      <c r="BJ98" s="70"/>
      <c r="BS98" s="70"/>
      <c r="BV98" s="70"/>
      <c r="BW98" s="70"/>
      <c r="CB98" s="70"/>
      <c r="CJ98" s="70"/>
      <c r="CK98" s="70"/>
      <c r="CL98" s="70"/>
      <c r="CM98" s="71"/>
    </row>
    <row r="99" spans="1:94" s="69" customFormat="1" ht="16.5" customHeight="1" x14ac:dyDescent="0.25">
      <c r="A99" s="71">
        <v>98</v>
      </c>
      <c r="B99" s="83" t="s">
        <v>781</v>
      </c>
      <c r="C99" s="83" t="s">
        <v>783</v>
      </c>
      <c r="D99" s="83" t="s">
        <v>618</v>
      </c>
      <c r="E99" s="80">
        <v>96939087</v>
      </c>
      <c r="F99" s="89"/>
      <c r="G99" s="89"/>
      <c r="H99" s="77">
        <v>43889</v>
      </c>
      <c r="I99" s="77">
        <v>43891</v>
      </c>
      <c r="J99" s="77">
        <v>44104</v>
      </c>
      <c r="K99" s="66">
        <f t="shared" si="28"/>
        <v>213</v>
      </c>
      <c r="L99" s="83" t="s">
        <v>781</v>
      </c>
      <c r="M99" s="69" t="s">
        <v>782</v>
      </c>
      <c r="N99" s="83" t="s">
        <v>781</v>
      </c>
      <c r="O99" s="69" t="s">
        <v>780</v>
      </c>
      <c r="Q99" s="69" t="s">
        <v>779</v>
      </c>
      <c r="R99" s="69" t="s">
        <v>115</v>
      </c>
      <c r="S99" s="69" t="s">
        <v>778</v>
      </c>
      <c r="T99" s="69" t="s">
        <v>130</v>
      </c>
      <c r="U99" s="69" t="s">
        <v>643</v>
      </c>
      <c r="V99" s="69" t="s">
        <v>642</v>
      </c>
      <c r="Y99" s="69" t="s">
        <v>650</v>
      </c>
      <c r="Z99" s="71">
        <v>184</v>
      </c>
      <c r="AA99" s="80">
        <v>96939087</v>
      </c>
      <c r="AB99" s="77">
        <v>43882</v>
      </c>
      <c r="AC99" s="71">
        <v>197</v>
      </c>
      <c r="AD99" s="77">
        <v>43889</v>
      </c>
      <c r="AE99" s="77">
        <v>43896</v>
      </c>
      <c r="AF99" s="70"/>
      <c r="AG99" s="79"/>
      <c r="AH99" s="91"/>
      <c r="AI99" s="72"/>
      <c r="AJ99" s="61"/>
      <c r="AK99" s="77"/>
      <c r="AL99" s="76"/>
      <c r="AM99" s="75"/>
      <c r="AN99" s="72"/>
      <c r="AO99" s="71"/>
      <c r="AP99" s="72"/>
      <c r="AR99" s="91"/>
      <c r="AS99" s="73"/>
      <c r="AW99" s="70"/>
      <c r="AX99" s="72"/>
      <c r="AZ99" s="73"/>
      <c r="BE99" s="72"/>
      <c r="BF99" s="70"/>
      <c r="BJ99" s="70"/>
      <c r="BS99" s="70"/>
      <c r="BV99" s="70"/>
      <c r="BW99" s="70"/>
      <c r="CB99" s="70"/>
      <c r="CJ99" s="70"/>
      <c r="CK99" s="70"/>
      <c r="CL99" s="70"/>
      <c r="CM99" s="71"/>
    </row>
    <row r="100" spans="1:94" s="69" customFormat="1" ht="16.5" customHeight="1" x14ac:dyDescent="0.25">
      <c r="A100" s="71">
        <v>99</v>
      </c>
      <c r="B100" s="83" t="s">
        <v>774</v>
      </c>
      <c r="C100" s="83" t="s">
        <v>777</v>
      </c>
      <c r="D100" s="83" t="s">
        <v>776</v>
      </c>
      <c r="E100" s="80">
        <v>84000000</v>
      </c>
      <c r="F100" s="89"/>
      <c r="G100" s="89"/>
      <c r="H100" s="77">
        <v>43889</v>
      </c>
      <c r="I100" s="77">
        <v>43891</v>
      </c>
      <c r="J100" s="77">
        <v>44104</v>
      </c>
      <c r="K100" s="66">
        <f t="shared" si="28"/>
        <v>213</v>
      </c>
      <c r="L100" s="83" t="s">
        <v>774</v>
      </c>
      <c r="M100" s="69" t="s">
        <v>775</v>
      </c>
      <c r="N100" s="83" t="s">
        <v>774</v>
      </c>
      <c r="O100" s="69" t="s">
        <v>773</v>
      </c>
      <c r="Q100" s="69" t="s">
        <v>772</v>
      </c>
      <c r="R100" s="69" t="s">
        <v>115</v>
      </c>
      <c r="S100" s="69" t="s">
        <v>771</v>
      </c>
      <c r="T100" s="69" t="s">
        <v>130</v>
      </c>
      <c r="U100" s="69" t="s">
        <v>643</v>
      </c>
      <c r="V100" s="69" t="s">
        <v>642</v>
      </c>
      <c r="Y100" s="69" t="s">
        <v>650</v>
      </c>
      <c r="Z100" s="71">
        <v>190</v>
      </c>
      <c r="AA100" s="80">
        <v>84000000</v>
      </c>
      <c r="AB100" s="77">
        <v>43882</v>
      </c>
      <c r="AC100" s="71">
        <v>198</v>
      </c>
      <c r="AD100" s="77">
        <v>43889</v>
      </c>
      <c r="AE100" s="77">
        <v>43894</v>
      </c>
      <c r="AF100" s="70"/>
      <c r="AG100" s="79"/>
      <c r="AH100" s="91"/>
      <c r="AI100" s="72"/>
      <c r="AJ100" s="61"/>
      <c r="AK100" s="77"/>
      <c r="AL100" s="76"/>
      <c r="AM100" s="75"/>
      <c r="AN100" s="72"/>
      <c r="AO100" s="71"/>
      <c r="AP100" s="72"/>
      <c r="AR100" s="91"/>
      <c r="AS100" s="73"/>
      <c r="AW100" s="70"/>
      <c r="AX100" s="72"/>
      <c r="AZ100" s="73"/>
      <c r="BE100" s="72"/>
      <c r="BF100" s="70"/>
      <c r="BJ100" s="70"/>
      <c r="BS100" s="70"/>
      <c r="BV100" s="70"/>
      <c r="BW100" s="70"/>
      <c r="CB100" s="70"/>
      <c r="CJ100" s="70"/>
      <c r="CK100" s="70"/>
      <c r="CL100" s="70"/>
      <c r="CM100" s="71"/>
    </row>
    <row r="101" spans="1:94" s="69" customFormat="1" ht="16.5" customHeight="1" x14ac:dyDescent="0.25">
      <c r="A101" s="71">
        <v>100</v>
      </c>
      <c r="B101" s="83" t="s">
        <v>769</v>
      </c>
      <c r="C101" s="83" t="s">
        <v>740</v>
      </c>
      <c r="D101" s="83" t="s">
        <v>618</v>
      </c>
      <c r="E101" s="80">
        <v>112938000</v>
      </c>
      <c r="F101" s="89"/>
      <c r="G101" s="89"/>
      <c r="H101" s="77">
        <v>43889</v>
      </c>
      <c r="I101" s="77">
        <v>43891</v>
      </c>
      <c r="J101" s="77">
        <v>44104</v>
      </c>
      <c r="K101" s="66">
        <f t="shared" si="28"/>
        <v>213</v>
      </c>
      <c r="L101" s="83" t="s">
        <v>769</v>
      </c>
      <c r="M101" s="69" t="s">
        <v>770</v>
      </c>
      <c r="N101" s="83" t="s">
        <v>769</v>
      </c>
      <c r="O101" s="69" t="s">
        <v>768</v>
      </c>
      <c r="Q101" s="69" t="s">
        <v>736</v>
      </c>
      <c r="R101" s="69" t="s">
        <v>115</v>
      </c>
      <c r="S101" s="69" t="s">
        <v>767</v>
      </c>
      <c r="T101" s="69" t="s">
        <v>130</v>
      </c>
      <c r="U101" s="69" t="s">
        <v>643</v>
      </c>
      <c r="V101" s="69" t="s">
        <v>642</v>
      </c>
      <c r="Y101" s="69" t="s">
        <v>650</v>
      </c>
      <c r="Z101" s="71">
        <v>195</v>
      </c>
      <c r="AA101" s="80">
        <v>112938000</v>
      </c>
      <c r="AB101" s="77">
        <v>43882</v>
      </c>
      <c r="AC101" s="71">
        <v>199</v>
      </c>
      <c r="AD101" s="77">
        <v>43889</v>
      </c>
      <c r="AE101" s="77">
        <v>43902</v>
      </c>
      <c r="AF101" s="70"/>
      <c r="AG101" s="79"/>
      <c r="AH101" s="91"/>
      <c r="AI101" s="72"/>
      <c r="AJ101" s="61"/>
      <c r="AK101" s="77"/>
      <c r="AL101" s="76"/>
      <c r="AM101" s="75"/>
      <c r="AN101" s="72"/>
      <c r="AO101" s="71"/>
      <c r="AP101" s="72"/>
      <c r="AR101" s="91"/>
      <c r="AS101" s="73"/>
      <c r="AW101" s="70"/>
      <c r="AX101" s="72"/>
      <c r="AZ101" s="73"/>
      <c r="BE101" s="72"/>
      <c r="BF101" s="70"/>
      <c r="BJ101" s="70"/>
      <c r="BS101" s="70"/>
      <c r="BV101" s="70"/>
      <c r="BW101" s="70"/>
      <c r="CB101" s="70"/>
      <c r="CJ101" s="70"/>
      <c r="CK101" s="70"/>
      <c r="CL101" s="70"/>
      <c r="CM101" s="71"/>
    </row>
    <row r="102" spans="1:94" s="69" customFormat="1" ht="16.5" customHeight="1" x14ac:dyDescent="0.25">
      <c r="A102" s="71">
        <v>101</v>
      </c>
      <c r="B102" s="83" t="s">
        <v>765</v>
      </c>
      <c r="C102" s="83" t="s">
        <v>766</v>
      </c>
      <c r="D102" s="83" t="s">
        <v>618</v>
      </c>
      <c r="E102" s="80">
        <v>37646000</v>
      </c>
      <c r="F102" s="89"/>
      <c r="G102" s="89"/>
      <c r="H102" s="77">
        <v>43889</v>
      </c>
      <c r="I102" s="77">
        <v>43891</v>
      </c>
      <c r="J102" s="77">
        <v>44104</v>
      </c>
      <c r="K102" s="66">
        <f t="shared" si="28"/>
        <v>213</v>
      </c>
      <c r="L102" s="83" t="s">
        <v>765</v>
      </c>
      <c r="M102" s="69">
        <v>52.805799999999998</v>
      </c>
      <c r="N102" s="83" t="s">
        <v>765</v>
      </c>
      <c r="O102" s="69" t="s">
        <v>764</v>
      </c>
      <c r="Q102" s="69" t="s">
        <v>763</v>
      </c>
      <c r="R102" s="69" t="s">
        <v>115</v>
      </c>
      <c r="S102" s="69" t="s">
        <v>762</v>
      </c>
      <c r="T102" s="69" t="s">
        <v>130</v>
      </c>
      <c r="U102" s="69" t="s">
        <v>643</v>
      </c>
      <c r="V102" s="69" t="s">
        <v>642</v>
      </c>
      <c r="Y102" s="69" t="s">
        <v>650</v>
      </c>
      <c r="Z102" s="71">
        <v>189</v>
      </c>
      <c r="AA102" s="80">
        <v>37646000</v>
      </c>
      <c r="AB102" s="77">
        <v>43882</v>
      </c>
      <c r="AC102" s="71">
        <v>200</v>
      </c>
      <c r="AD102" s="77">
        <v>43889</v>
      </c>
      <c r="AE102" s="77"/>
      <c r="AF102" s="70"/>
      <c r="AG102" s="79"/>
      <c r="AH102" s="91"/>
      <c r="AI102" s="72"/>
      <c r="AJ102" s="61"/>
      <c r="AK102" s="77"/>
      <c r="AL102" s="76"/>
      <c r="AM102" s="75"/>
      <c r="AN102" s="72"/>
      <c r="AO102" s="71"/>
      <c r="AP102" s="72"/>
      <c r="AR102" s="91"/>
      <c r="AS102" s="73"/>
      <c r="AW102" s="70"/>
      <c r="AX102" s="72"/>
      <c r="AZ102" s="73"/>
      <c r="BE102" s="72"/>
      <c r="BF102" s="70"/>
      <c r="BJ102" s="70"/>
      <c r="BS102" s="70"/>
      <c r="BV102" s="70"/>
      <c r="BW102" s="70"/>
      <c r="CB102" s="70"/>
      <c r="CJ102" s="70"/>
      <c r="CK102" s="70"/>
      <c r="CL102" s="70"/>
      <c r="CM102" s="71"/>
    </row>
    <row r="103" spans="1:94" s="69" customFormat="1" ht="16.5" customHeight="1" x14ac:dyDescent="0.25">
      <c r="A103" s="71">
        <v>102</v>
      </c>
      <c r="B103" s="83" t="s">
        <v>759</v>
      </c>
      <c r="C103" s="83" t="s">
        <v>761</v>
      </c>
      <c r="D103" s="83" t="s">
        <v>618</v>
      </c>
      <c r="E103" s="80">
        <v>63000000</v>
      </c>
      <c r="F103" s="89"/>
      <c r="G103" s="89"/>
      <c r="H103" s="77">
        <v>43889</v>
      </c>
      <c r="I103" s="77">
        <v>43891</v>
      </c>
      <c r="J103" s="77">
        <v>44104</v>
      </c>
      <c r="K103" s="66">
        <f t="shared" si="28"/>
        <v>213</v>
      </c>
      <c r="L103" s="83" t="s">
        <v>759</v>
      </c>
      <c r="M103" s="69" t="s">
        <v>760</v>
      </c>
      <c r="N103" s="83" t="s">
        <v>759</v>
      </c>
      <c r="O103" s="69" t="s">
        <v>758</v>
      </c>
      <c r="Q103" s="69" t="s">
        <v>757</v>
      </c>
      <c r="R103" s="69" t="s">
        <v>115</v>
      </c>
      <c r="S103" s="69" t="s">
        <v>756</v>
      </c>
      <c r="T103" s="69" t="s">
        <v>130</v>
      </c>
      <c r="U103" s="69" t="s">
        <v>643</v>
      </c>
      <c r="V103" s="69" t="s">
        <v>642</v>
      </c>
      <c r="Y103" s="69" t="s">
        <v>620</v>
      </c>
      <c r="Z103" s="71">
        <v>186</v>
      </c>
      <c r="AA103" s="80">
        <v>63000000</v>
      </c>
      <c r="AB103" s="77">
        <v>43882</v>
      </c>
      <c r="AC103" s="71">
        <v>206</v>
      </c>
      <c r="AD103" s="77">
        <v>43889</v>
      </c>
      <c r="AE103" s="77">
        <v>43895</v>
      </c>
      <c r="AF103" s="70"/>
      <c r="AG103" s="79"/>
      <c r="AH103" s="91"/>
      <c r="AI103" s="72"/>
      <c r="AJ103" s="61"/>
      <c r="AK103" s="77"/>
      <c r="AL103" s="76"/>
      <c r="AM103" s="75"/>
      <c r="AN103" s="72"/>
      <c r="AO103" s="71"/>
      <c r="AP103" s="72"/>
      <c r="AR103" s="91"/>
      <c r="AS103" s="73"/>
      <c r="AW103" s="70"/>
      <c r="AX103" s="72"/>
      <c r="AZ103" s="73"/>
      <c r="BE103" s="72"/>
      <c r="BF103" s="70"/>
      <c r="BJ103" s="70"/>
      <c r="BS103" s="70"/>
      <c r="BV103" s="70"/>
      <c r="BW103" s="70"/>
      <c r="CB103" s="70"/>
      <c r="CJ103" s="70"/>
      <c r="CK103" s="70"/>
      <c r="CL103" s="70"/>
      <c r="CM103" s="71"/>
    </row>
    <row r="104" spans="1:94" s="69" customFormat="1" ht="16.5" customHeight="1" x14ac:dyDescent="0.25">
      <c r="A104" s="71">
        <v>103</v>
      </c>
      <c r="B104" s="83" t="s">
        <v>753</v>
      </c>
      <c r="C104" s="83" t="s">
        <v>755</v>
      </c>
      <c r="D104" s="83" t="s">
        <v>618</v>
      </c>
      <c r="E104" s="80">
        <v>28000000</v>
      </c>
      <c r="F104" s="89"/>
      <c r="G104" s="89"/>
      <c r="H104" s="77">
        <v>43889</v>
      </c>
      <c r="I104" s="77">
        <v>43891</v>
      </c>
      <c r="J104" s="77">
        <v>44104</v>
      </c>
      <c r="K104" s="66">
        <f t="shared" ref="K104:K135" si="29">+J104-I104</f>
        <v>213</v>
      </c>
      <c r="L104" s="83" t="s">
        <v>753</v>
      </c>
      <c r="M104" s="69" t="s">
        <v>754</v>
      </c>
      <c r="N104" s="83" t="s">
        <v>753</v>
      </c>
      <c r="O104" s="69" t="s">
        <v>752</v>
      </c>
      <c r="Q104" s="69" t="s">
        <v>751</v>
      </c>
      <c r="R104" s="69" t="s">
        <v>115</v>
      </c>
      <c r="S104" s="69" t="s">
        <v>750</v>
      </c>
      <c r="T104" s="69" t="s">
        <v>130</v>
      </c>
      <c r="U104" s="69" t="s">
        <v>643</v>
      </c>
      <c r="V104" s="69" t="s">
        <v>642</v>
      </c>
      <c r="Y104" s="69" t="s">
        <v>650</v>
      </c>
      <c r="Z104" s="71">
        <v>206</v>
      </c>
      <c r="AA104" s="80">
        <v>28000000</v>
      </c>
      <c r="AB104" s="77">
        <v>43885</v>
      </c>
      <c r="AC104" s="71">
        <v>207</v>
      </c>
      <c r="AD104" s="77">
        <v>43889</v>
      </c>
      <c r="AE104" s="77">
        <v>43893</v>
      </c>
      <c r="AF104" s="70"/>
      <c r="AG104" s="79"/>
      <c r="AH104" s="91"/>
      <c r="AI104" s="72"/>
      <c r="AJ104" s="61"/>
      <c r="AK104" s="77"/>
      <c r="AL104" s="76"/>
      <c r="AM104" s="75"/>
      <c r="AN104" s="72"/>
      <c r="AO104" s="71"/>
      <c r="AP104" s="72"/>
      <c r="AR104" s="91"/>
      <c r="AS104" s="73"/>
      <c r="AW104" s="70"/>
      <c r="AX104" s="72"/>
      <c r="AZ104" s="73"/>
      <c r="BE104" s="72"/>
      <c r="BF104" s="70"/>
      <c r="BJ104" s="70"/>
      <c r="BS104" s="70"/>
      <c r="BV104" s="70"/>
      <c r="BW104" s="70"/>
      <c r="CB104" s="70"/>
      <c r="CJ104" s="70"/>
      <c r="CK104" s="70"/>
      <c r="CL104" s="70"/>
      <c r="CM104" s="71"/>
    </row>
    <row r="105" spans="1:94" s="69" customFormat="1" ht="16.5" customHeight="1" x14ac:dyDescent="0.25">
      <c r="A105" s="71">
        <v>104</v>
      </c>
      <c r="B105" s="83" t="s">
        <v>748</v>
      </c>
      <c r="C105" s="83" t="s">
        <v>649</v>
      </c>
      <c r="D105" s="83" t="s">
        <v>618</v>
      </c>
      <c r="E105" s="80">
        <v>98820750</v>
      </c>
      <c r="F105" s="89"/>
      <c r="G105" s="89"/>
      <c r="H105" s="77">
        <v>43889</v>
      </c>
      <c r="I105" s="77">
        <v>43891</v>
      </c>
      <c r="J105" s="77">
        <v>44104</v>
      </c>
      <c r="K105" s="66">
        <f t="shared" si="29"/>
        <v>213</v>
      </c>
      <c r="L105" s="83" t="s">
        <v>748</v>
      </c>
      <c r="M105" s="69" t="s">
        <v>749</v>
      </c>
      <c r="N105" s="83" t="s">
        <v>748</v>
      </c>
      <c r="O105" s="69" t="s">
        <v>747</v>
      </c>
      <c r="Q105" s="69" t="s">
        <v>645</v>
      </c>
      <c r="R105" s="69" t="s">
        <v>115</v>
      </c>
      <c r="S105" s="69" t="s">
        <v>746</v>
      </c>
      <c r="T105" s="69" t="s">
        <v>130</v>
      </c>
      <c r="U105" s="69" t="s">
        <v>643</v>
      </c>
      <c r="V105" s="69" t="s">
        <v>642</v>
      </c>
      <c r="Y105" s="69" t="s">
        <v>620</v>
      </c>
      <c r="Z105" s="71">
        <v>199</v>
      </c>
      <c r="AA105" s="80">
        <v>98820750</v>
      </c>
      <c r="AB105" s="77">
        <v>43882</v>
      </c>
      <c r="AC105" s="71">
        <v>201</v>
      </c>
      <c r="AD105" s="77">
        <v>43889</v>
      </c>
      <c r="AE105" s="77">
        <v>43893</v>
      </c>
      <c r="AF105" s="70"/>
      <c r="AG105" s="79"/>
      <c r="AH105" s="91"/>
      <c r="AI105" s="72"/>
      <c r="AJ105" s="61"/>
      <c r="AK105" s="77"/>
      <c r="AL105" s="76"/>
      <c r="AM105" s="75"/>
      <c r="AN105" s="72"/>
      <c r="AO105" s="71"/>
      <c r="AP105" s="72"/>
      <c r="AR105" s="91"/>
      <c r="AS105" s="73"/>
      <c r="AW105" s="70"/>
      <c r="AX105" s="72"/>
      <c r="AZ105" s="73"/>
      <c r="BE105" s="72"/>
      <c r="BF105" s="70"/>
      <c r="BJ105" s="70"/>
      <c r="BS105" s="70"/>
      <c r="BV105" s="70"/>
      <c r="BW105" s="70"/>
      <c r="CB105" s="70"/>
      <c r="CJ105" s="70"/>
      <c r="CK105" s="70"/>
      <c r="CL105" s="70"/>
      <c r="CM105" s="71"/>
    </row>
    <row r="106" spans="1:94" s="69" customFormat="1" ht="16.5" customHeight="1" x14ac:dyDescent="0.25">
      <c r="A106" s="71">
        <v>105</v>
      </c>
      <c r="B106" s="83" t="s">
        <v>744</v>
      </c>
      <c r="C106" s="83" t="s">
        <v>649</v>
      </c>
      <c r="D106" s="83" t="s">
        <v>618</v>
      </c>
      <c r="E106" s="80">
        <v>28234500</v>
      </c>
      <c r="F106" s="89"/>
      <c r="G106" s="89"/>
      <c r="H106" s="77">
        <v>43889</v>
      </c>
      <c r="I106" s="77">
        <v>43891</v>
      </c>
      <c r="J106" s="77">
        <v>44104</v>
      </c>
      <c r="K106" s="66">
        <f t="shared" si="29"/>
        <v>213</v>
      </c>
      <c r="L106" s="83" t="s">
        <v>744</v>
      </c>
      <c r="M106" s="69" t="s">
        <v>745</v>
      </c>
      <c r="N106" s="83" t="s">
        <v>744</v>
      </c>
      <c r="O106" s="69" t="s">
        <v>743</v>
      </c>
      <c r="Q106" s="69" t="s">
        <v>742</v>
      </c>
      <c r="R106" s="69" t="s">
        <v>115</v>
      </c>
      <c r="S106" s="69" t="s">
        <v>741</v>
      </c>
      <c r="T106" s="69" t="s">
        <v>130</v>
      </c>
      <c r="U106" s="69" t="s">
        <v>643</v>
      </c>
      <c r="V106" s="69" t="s">
        <v>642</v>
      </c>
      <c r="Y106" s="69" t="s">
        <v>620</v>
      </c>
      <c r="Z106" s="71">
        <v>200</v>
      </c>
      <c r="AA106" s="80">
        <v>28234500</v>
      </c>
      <c r="AB106" s="77">
        <v>43882</v>
      </c>
      <c r="AC106" s="71">
        <v>202</v>
      </c>
      <c r="AD106" s="77">
        <v>43889</v>
      </c>
      <c r="AE106" s="77">
        <v>43893</v>
      </c>
      <c r="AF106" s="70"/>
      <c r="AG106" s="79"/>
      <c r="AH106" s="91"/>
      <c r="AI106" s="72"/>
      <c r="AJ106" s="61"/>
      <c r="AK106" s="77"/>
      <c r="AL106" s="76"/>
      <c r="AM106" s="75"/>
      <c r="AN106" s="72"/>
      <c r="AO106" s="71"/>
      <c r="AP106" s="72"/>
      <c r="AR106" s="91"/>
      <c r="AS106" s="73"/>
      <c r="AW106" s="70"/>
      <c r="AX106" s="72"/>
      <c r="AZ106" s="73"/>
      <c r="BE106" s="72"/>
      <c r="BF106" s="70"/>
      <c r="BJ106" s="70"/>
      <c r="BS106" s="70"/>
      <c r="BV106" s="70"/>
      <c r="BW106" s="70"/>
      <c r="CB106" s="70"/>
      <c r="CJ106" s="70"/>
      <c r="CK106" s="70"/>
      <c r="CL106" s="70"/>
      <c r="CM106" s="71"/>
    </row>
    <row r="107" spans="1:94" s="69" customFormat="1" ht="16.5" customHeight="1" x14ac:dyDescent="0.25">
      <c r="A107" s="71">
        <v>106</v>
      </c>
      <c r="B107" s="83" t="s">
        <v>738</v>
      </c>
      <c r="C107" s="83" t="s">
        <v>740</v>
      </c>
      <c r="D107" s="83" t="s">
        <v>618</v>
      </c>
      <c r="E107" s="80">
        <v>112938000</v>
      </c>
      <c r="F107" s="89"/>
      <c r="G107" s="89"/>
      <c r="H107" s="77">
        <v>43889</v>
      </c>
      <c r="I107" s="77">
        <v>43891</v>
      </c>
      <c r="J107" s="77">
        <v>44104</v>
      </c>
      <c r="K107" s="66">
        <f t="shared" si="29"/>
        <v>213</v>
      </c>
      <c r="L107" s="83" t="s">
        <v>738</v>
      </c>
      <c r="M107" s="69" t="s">
        <v>739</v>
      </c>
      <c r="N107" s="83" t="s">
        <v>738</v>
      </c>
      <c r="O107" s="69" t="s">
        <v>737</v>
      </c>
      <c r="Q107" s="69" t="s">
        <v>736</v>
      </c>
      <c r="R107" s="69" t="s">
        <v>115</v>
      </c>
      <c r="S107" s="69" t="s">
        <v>735</v>
      </c>
      <c r="T107" s="69" t="s">
        <v>130</v>
      </c>
      <c r="U107" s="69" t="s">
        <v>643</v>
      </c>
      <c r="V107" s="69" t="s">
        <v>642</v>
      </c>
      <c r="Y107" s="69" t="s">
        <v>620</v>
      </c>
      <c r="Z107" s="71">
        <v>196</v>
      </c>
      <c r="AA107" s="80">
        <v>112938000</v>
      </c>
      <c r="AB107" s="77">
        <v>43882</v>
      </c>
      <c r="AC107" s="71">
        <v>203</v>
      </c>
      <c r="AD107" s="77">
        <v>43889</v>
      </c>
      <c r="AE107" s="77">
        <v>43894</v>
      </c>
      <c r="AF107" s="70"/>
      <c r="AG107" s="79"/>
      <c r="AH107" s="91"/>
      <c r="AI107" s="72"/>
      <c r="AJ107" s="61"/>
      <c r="AK107" s="77"/>
      <c r="AL107" s="76"/>
      <c r="AM107" s="75"/>
      <c r="AN107" s="72"/>
      <c r="AO107" s="71"/>
      <c r="AP107" s="72"/>
      <c r="AR107" s="91"/>
      <c r="AS107" s="73"/>
      <c r="AW107" s="70"/>
      <c r="AX107" s="72"/>
      <c r="AZ107" s="73"/>
      <c r="BE107" s="72"/>
      <c r="BF107" s="70"/>
      <c r="BJ107" s="70"/>
      <c r="BS107" s="70"/>
      <c r="BV107" s="70"/>
      <c r="BW107" s="70"/>
      <c r="CB107" s="70"/>
      <c r="CJ107" s="70"/>
      <c r="CK107" s="70"/>
      <c r="CL107" s="70"/>
      <c r="CM107" s="71"/>
    </row>
    <row r="108" spans="1:94" s="69" customFormat="1" ht="16.5" customHeight="1" x14ac:dyDescent="0.25">
      <c r="A108" s="71">
        <v>107</v>
      </c>
      <c r="B108" s="83" t="s">
        <v>732</v>
      </c>
      <c r="C108" s="83" t="s">
        <v>734</v>
      </c>
      <c r="D108" s="83" t="s">
        <v>618</v>
      </c>
      <c r="E108" s="80">
        <v>35000000</v>
      </c>
      <c r="F108" s="89"/>
      <c r="G108" s="89"/>
      <c r="H108" s="77">
        <v>43889</v>
      </c>
      <c r="I108" s="77">
        <v>43891</v>
      </c>
      <c r="J108" s="77">
        <v>44104</v>
      </c>
      <c r="K108" s="66">
        <f t="shared" si="29"/>
        <v>213</v>
      </c>
      <c r="L108" s="83" t="s">
        <v>732</v>
      </c>
      <c r="M108" s="69" t="s">
        <v>733</v>
      </c>
      <c r="N108" s="83" t="s">
        <v>732</v>
      </c>
      <c r="O108" s="69" t="s">
        <v>731</v>
      </c>
      <c r="Q108" s="69" t="s">
        <v>730</v>
      </c>
      <c r="R108" s="69" t="s">
        <v>729</v>
      </c>
      <c r="S108" s="69" t="s">
        <v>728</v>
      </c>
      <c r="T108" s="69" t="s">
        <v>130</v>
      </c>
      <c r="U108" s="69" t="s">
        <v>643</v>
      </c>
      <c r="V108" s="69" t="s">
        <v>642</v>
      </c>
      <c r="Y108" s="69" t="s">
        <v>620</v>
      </c>
      <c r="Z108" s="71">
        <v>203</v>
      </c>
      <c r="AA108" s="80">
        <v>35000000</v>
      </c>
      <c r="AB108" s="77">
        <v>43882</v>
      </c>
      <c r="AC108" s="71">
        <v>204</v>
      </c>
      <c r="AD108" s="77">
        <v>43889</v>
      </c>
      <c r="AE108" s="77">
        <v>43893</v>
      </c>
      <c r="AF108" s="70"/>
      <c r="AG108" s="79"/>
      <c r="AH108" s="91"/>
      <c r="AI108" s="72"/>
      <c r="AJ108" s="61"/>
      <c r="AK108" s="77"/>
      <c r="AL108" s="76"/>
      <c r="AM108" s="75"/>
      <c r="AN108" s="72"/>
      <c r="AO108" s="71"/>
      <c r="AP108" s="72"/>
      <c r="AR108" s="91"/>
      <c r="AS108" s="73"/>
      <c r="AW108" s="70"/>
      <c r="AX108" s="72"/>
      <c r="AZ108" s="73"/>
      <c r="BE108" s="72"/>
      <c r="BF108" s="70"/>
      <c r="BJ108" s="70"/>
      <c r="BS108" s="70"/>
      <c r="BV108" s="70"/>
      <c r="BW108" s="70"/>
      <c r="CB108" s="70"/>
      <c r="CJ108" s="70"/>
      <c r="CK108" s="70"/>
      <c r="CL108" s="70"/>
      <c r="CM108" s="71"/>
    </row>
    <row r="109" spans="1:94" s="50" customFormat="1" ht="16.5" customHeight="1" x14ac:dyDescent="0.3">
      <c r="A109" s="58">
        <v>108</v>
      </c>
      <c r="B109" s="65" t="s">
        <v>726</v>
      </c>
      <c r="C109" s="65" t="s">
        <v>635</v>
      </c>
      <c r="D109" s="65" t="s">
        <v>677</v>
      </c>
      <c r="E109" s="68">
        <v>28234500</v>
      </c>
      <c r="F109" s="60"/>
      <c r="G109" s="67"/>
      <c r="H109" s="60">
        <v>43889</v>
      </c>
      <c r="I109" s="60">
        <v>43891</v>
      </c>
      <c r="J109" s="60">
        <v>44104</v>
      </c>
      <c r="K109" s="66">
        <f t="shared" si="29"/>
        <v>213</v>
      </c>
      <c r="L109" s="65" t="s">
        <v>726</v>
      </c>
      <c r="M109" s="50" t="s">
        <v>727</v>
      </c>
      <c r="N109" s="65" t="s">
        <v>726</v>
      </c>
      <c r="O109" s="50" t="s">
        <v>725</v>
      </c>
      <c r="Q109" s="50" t="s">
        <v>637</v>
      </c>
      <c r="R109" s="50" t="s">
        <v>115</v>
      </c>
      <c r="S109" s="50" t="s">
        <v>724</v>
      </c>
      <c r="T109" s="50" t="s">
        <v>130</v>
      </c>
      <c r="U109" s="65" t="s">
        <v>87</v>
      </c>
      <c r="V109" s="65" t="s">
        <v>86</v>
      </c>
      <c r="Y109" s="65" t="s">
        <v>623</v>
      </c>
      <c r="Z109" s="58">
        <v>198</v>
      </c>
      <c r="AA109" s="93">
        <v>28234500</v>
      </c>
      <c r="AB109" s="60">
        <v>43882</v>
      </c>
      <c r="AC109" s="58">
        <v>185</v>
      </c>
      <c r="AD109" s="60">
        <v>43889</v>
      </c>
      <c r="AE109" s="60">
        <v>43893</v>
      </c>
      <c r="AF109" s="51"/>
      <c r="AG109" s="63"/>
      <c r="AH109" s="62"/>
      <c r="AI109" s="62"/>
      <c r="AJ109" s="61"/>
      <c r="AK109" s="60"/>
      <c r="AL109" s="59"/>
      <c r="AM109" s="84"/>
      <c r="AN109" s="57"/>
      <c r="AO109" s="58"/>
      <c r="AP109" s="57"/>
      <c r="AR109" s="57"/>
      <c r="AS109" s="56"/>
      <c r="AW109" s="51"/>
      <c r="AX109" s="55"/>
      <c r="AZ109" s="56"/>
      <c r="BE109" s="55"/>
      <c r="BF109" s="51"/>
      <c r="BJ109" s="51"/>
      <c r="BS109" s="51"/>
      <c r="BV109" s="51"/>
      <c r="BW109" s="51"/>
      <c r="CB109" s="51"/>
      <c r="CF109" s="54">
        <f t="shared" ref="CF109:CF118" si="30">+AF109+AS109+BF109+BS109</f>
        <v>0</v>
      </c>
      <c r="CG109" s="54">
        <f t="shared" ref="CG109:CG118" si="31">+AJ109+AW109+BJ109+BW109</f>
        <v>0</v>
      </c>
      <c r="CH109" s="53">
        <f t="shared" ref="CH109:CH118" si="32">IF(BV109&gt;0,BV109,IF(BI109&gt;0,BI109,IF(AV109&gt;0,AV109,IF(AI109&gt;0,AI109,J109))))</f>
        <v>44104</v>
      </c>
      <c r="CJ109" s="51">
        <f t="shared" ref="CJ109:CJ118" si="33">+E109+AF109+AS109+BF109+BS109</f>
        <v>28234500</v>
      </c>
      <c r="CK109" s="51"/>
      <c r="CL109" s="51">
        <f t="shared" ref="CL109:CL118" si="34">+CJ109-CK109</f>
        <v>28234500</v>
      </c>
      <c r="CM109" s="52"/>
      <c r="CP109" s="51"/>
    </row>
    <row r="110" spans="1:94" s="50" customFormat="1" ht="16.5" customHeight="1" x14ac:dyDescent="0.3">
      <c r="A110" s="58">
        <v>109</v>
      </c>
      <c r="B110" s="65" t="s">
        <v>721</v>
      </c>
      <c r="C110" s="65" t="s">
        <v>723</v>
      </c>
      <c r="D110" s="65" t="s">
        <v>677</v>
      </c>
      <c r="E110" s="68">
        <v>75292000</v>
      </c>
      <c r="F110" s="60"/>
      <c r="G110" s="67"/>
      <c r="H110" s="60">
        <v>43889</v>
      </c>
      <c r="I110" s="60">
        <v>43891</v>
      </c>
      <c r="J110" s="60">
        <v>44104</v>
      </c>
      <c r="K110" s="66">
        <f t="shared" si="29"/>
        <v>213</v>
      </c>
      <c r="L110" s="65" t="s">
        <v>721</v>
      </c>
      <c r="M110" s="50" t="s">
        <v>722</v>
      </c>
      <c r="N110" s="65" t="s">
        <v>721</v>
      </c>
      <c r="O110" s="50" t="s">
        <v>720</v>
      </c>
      <c r="Q110" s="50" t="s">
        <v>631</v>
      </c>
      <c r="R110" s="50" t="s">
        <v>115</v>
      </c>
      <c r="S110" s="50" t="s">
        <v>719</v>
      </c>
      <c r="T110" s="50" t="s">
        <v>130</v>
      </c>
      <c r="U110" s="65" t="s">
        <v>87</v>
      </c>
      <c r="V110" s="65" t="s">
        <v>86</v>
      </c>
      <c r="Y110" s="65" t="s">
        <v>623</v>
      </c>
      <c r="Z110" s="58">
        <v>202</v>
      </c>
      <c r="AA110" s="93">
        <v>75292000</v>
      </c>
      <c r="AB110" s="60">
        <v>43882</v>
      </c>
      <c r="AC110" s="58">
        <v>186</v>
      </c>
      <c r="AD110" s="60">
        <v>43889</v>
      </c>
      <c r="AE110" s="60">
        <v>43894</v>
      </c>
      <c r="AF110" s="51"/>
      <c r="AG110" s="63"/>
      <c r="AH110" s="62"/>
      <c r="AI110" s="62"/>
      <c r="AJ110" s="61"/>
      <c r="AK110" s="60"/>
      <c r="AL110" s="59"/>
      <c r="AM110" s="84"/>
      <c r="AN110" s="57"/>
      <c r="AO110" s="58"/>
      <c r="AP110" s="57"/>
      <c r="AR110" s="57"/>
      <c r="AS110" s="56"/>
      <c r="AW110" s="51"/>
      <c r="AX110" s="55"/>
      <c r="AZ110" s="56"/>
      <c r="BE110" s="55"/>
      <c r="BF110" s="51"/>
      <c r="BJ110" s="51"/>
      <c r="BS110" s="51"/>
      <c r="BV110" s="51"/>
      <c r="BW110" s="51"/>
      <c r="CB110" s="51"/>
      <c r="CF110" s="54">
        <f t="shared" si="30"/>
        <v>0</v>
      </c>
      <c r="CG110" s="54">
        <f t="shared" si="31"/>
        <v>0</v>
      </c>
      <c r="CH110" s="53">
        <f t="shared" si="32"/>
        <v>44104</v>
      </c>
      <c r="CJ110" s="51">
        <f t="shared" si="33"/>
        <v>75292000</v>
      </c>
      <c r="CK110" s="51"/>
      <c r="CL110" s="51">
        <f t="shared" si="34"/>
        <v>75292000</v>
      </c>
      <c r="CM110" s="52"/>
      <c r="CP110" s="51"/>
    </row>
    <row r="111" spans="1:94" s="50" customFormat="1" ht="16.5" customHeight="1" x14ac:dyDescent="0.3">
      <c r="A111" s="58">
        <v>110</v>
      </c>
      <c r="B111" s="65" t="s">
        <v>717</v>
      </c>
      <c r="C111" s="65" t="s">
        <v>635</v>
      </c>
      <c r="D111" s="65" t="s">
        <v>677</v>
      </c>
      <c r="E111" s="68">
        <v>95997300</v>
      </c>
      <c r="F111" s="60"/>
      <c r="G111" s="67"/>
      <c r="H111" s="60">
        <v>43889</v>
      </c>
      <c r="I111" s="60">
        <v>43891</v>
      </c>
      <c r="J111" s="60">
        <v>44104</v>
      </c>
      <c r="K111" s="66">
        <f t="shared" si="29"/>
        <v>213</v>
      </c>
      <c r="L111" s="65" t="s">
        <v>717</v>
      </c>
      <c r="M111" s="50" t="s">
        <v>718</v>
      </c>
      <c r="N111" s="65" t="s">
        <v>717</v>
      </c>
      <c r="O111" s="50" t="s">
        <v>716</v>
      </c>
      <c r="Q111" s="50" t="s">
        <v>637</v>
      </c>
      <c r="R111" s="50" t="s">
        <v>115</v>
      </c>
      <c r="S111" s="50" t="s">
        <v>715</v>
      </c>
      <c r="T111" s="50" t="s">
        <v>130</v>
      </c>
      <c r="U111" s="65" t="s">
        <v>87</v>
      </c>
      <c r="V111" s="65" t="s">
        <v>86</v>
      </c>
      <c r="Y111" s="65" t="s">
        <v>623</v>
      </c>
      <c r="Z111" s="58">
        <v>201</v>
      </c>
      <c r="AA111" s="93">
        <v>95997300</v>
      </c>
      <c r="AB111" s="60">
        <v>43882</v>
      </c>
      <c r="AC111" s="58">
        <v>187</v>
      </c>
      <c r="AD111" s="60">
        <v>43889</v>
      </c>
      <c r="AE111" s="60">
        <v>43894</v>
      </c>
      <c r="AF111" s="51"/>
      <c r="AG111" s="63"/>
      <c r="AH111" s="62"/>
      <c r="AI111" s="62"/>
      <c r="AJ111" s="61"/>
      <c r="AK111" s="60"/>
      <c r="AL111" s="59"/>
      <c r="AM111" s="84"/>
      <c r="AN111" s="57"/>
      <c r="AO111" s="58"/>
      <c r="AP111" s="57"/>
      <c r="AR111" s="57"/>
      <c r="AS111" s="56"/>
      <c r="AW111" s="51"/>
      <c r="AX111" s="55"/>
      <c r="AZ111" s="56"/>
      <c r="BE111" s="55"/>
      <c r="BF111" s="51"/>
      <c r="BJ111" s="51"/>
      <c r="BS111" s="51"/>
      <c r="BV111" s="51"/>
      <c r="BW111" s="51"/>
      <c r="CB111" s="51"/>
      <c r="CF111" s="54">
        <f t="shared" si="30"/>
        <v>0</v>
      </c>
      <c r="CG111" s="54">
        <f t="shared" si="31"/>
        <v>0</v>
      </c>
      <c r="CH111" s="53">
        <f t="shared" si="32"/>
        <v>44104</v>
      </c>
      <c r="CJ111" s="51">
        <f t="shared" si="33"/>
        <v>95997300</v>
      </c>
      <c r="CK111" s="51"/>
      <c r="CL111" s="51">
        <f t="shared" si="34"/>
        <v>95997300</v>
      </c>
      <c r="CM111" s="52"/>
      <c r="CP111" s="51"/>
    </row>
    <row r="112" spans="1:94" s="50" customFormat="1" ht="16.5" customHeight="1" x14ac:dyDescent="0.3">
      <c r="A112" s="58">
        <v>111</v>
      </c>
      <c r="B112" s="65" t="s">
        <v>712</v>
      </c>
      <c r="C112" s="65" t="s">
        <v>714</v>
      </c>
      <c r="D112" s="65" t="s">
        <v>677</v>
      </c>
      <c r="E112" s="68">
        <v>37646000</v>
      </c>
      <c r="F112" s="60"/>
      <c r="G112" s="67"/>
      <c r="H112" s="60">
        <v>43889</v>
      </c>
      <c r="I112" s="60">
        <v>43891</v>
      </c>
      <c r="J112" s="60">
        <v>44104</v>
      </c>
      <c r="K112" s="66">
        <f t="shared" si="29"/>
        <v>213</v>
      </c>
      <c r="L112" s="65" t="s">
        <v>712</v>
      </c>
      <c r="M112" s="50" t="s">
        <v>713</v>
      </c>
      <c r="N112" s="65" t="s">
        <v>712</v>
      </c>
      <c r="O112" s="50" t="s">
        <v>711</v>
      </c>
      <c r="Q112" s="50" t="s">
        <v>710</v>
      </c>
      <c r="R112" s="50" t="s">
        <v>115</v>
      </c>
      <c r="S112" s="50" t="s">
        <v>709</v>
      </c>
      <c r="T112" s="50" t="s">
        <v>130</v>
      </c>
      <c r="U112" s="65" t="s">
        <v>87</v>
      </c>
      <c r="V112" s="65" t="s">
        <v>86</v>
      </c>
      <c r="Y112" s="65" t="s">
        <v>623</v>
      </c>
      <c r="Z112" s="58">
        <v>188</v>
      </c>
      <c r="AA112" s="93">
        <v>37646000</v>
      </c>
      <c r="AB112" s="60">
        <v>43882</v>
      </c>
      <c r="AC112" s="58">
        <v>188</v>
      </c>
      <c r="AD112" s="60">
        <v>43889</v>
      </c>
      <c r="AE112" s="60"/>
      <c r="AF112" s="51"/>
      <c r="AG112" s="63"/>
      <c r="AH112" s="62"/>
      <c r="AI112" s="62"/>
      <c r="AJ112" s="61"/>
      <c r="AK112" s="60"/>
      <c r="AL112" s="59"/>
      <c r="AM112" s="84"/>
      <c r="AN112" s="57"/>
      <c r="AO112" s="58"/>
      <c r="AP112" s="57"/>
      <c r="AR112" s="57"/>
      <c r="AS112" s="56"/>
      <c r="AW112" s="51"/>
      <c r="AX112" s="55"/>
      <c r="AZ112" s="56"/>
      <c r="BE112" s="55"/>
      <c r="BF112" s="51"/>
      <c r="BJ112" s="51"/>
      <c r="BS112" s="51"/>
      <c r="BV112" s="51"/>
      <c r="BW112" s="51"/>
      <c r="CB112" s="51"/>
      <c r="CF112" s="54">
        <f t="shared" si="30"/>
        <v>0</v>
      </c>
      <c r="CG112" s="54">
        <f t="shared" si="31"/>
        <v>0</v>
      </c>
      <c r="CH112" s="53">
        <f t="shared" si="32"/>
        <v>44104</v>
      </c>
      <c r="CJ112" s="51">
        <f t="shared" si="33"/>
        <v>37646000</v>
      </c>
      <c r="CK112" s="51"/>
      <c r="CL112" s="51">
        <f t="shared" si="34"/>
        <v>37646000</v>
      </c>
      <c r="CM112" s="52"/>
      <c r="CP112" s="51"/>
    </row>
    <row r="113" spans="1:94" s="50" customFormat="1" ht="16.5" customHeight="1" x14ac:dyDescent="0.3">
      <c r="A113" s="58">
        <v>112</v>
      </c>
      <c r="B113" s="65" t="s">
        <v>706</v>
      </c>
      <c r="C113" s="65" t="s">
        <v>708</v>
      </c>
      <c r="D113" s="65" t="s">
        <v>677</v>
      </c>
      <c r="E113" s="68">
        <v>124261228</v>
      </c>
      <c r="F113" s="60"/>
      <c r="G113" s="67"/>
      <c r="H113" s="60">
        <v>43889</v>
      </c>
      <c r="I113" s="60">
        <v>43891</v>
      </c>
      <c r="J113" s="60">
        <v>44104</v>
      </c>
      <c r="K113" s="66">
        <f t="shared" si="29"/>
        <v>213</v>
      </c>
      <c r="L113" s="65" t="s">
        <v>706</v>
      </c>
      <c r="M113" s="50" t="s">
        <v>707</v>
      </c>
      <c r="N113" s="65" t="s">
        <v>706</v>
      </c>
      <c r="O113" s="50" t="s">
        <v>705</v>
      </c>
      <c r="Q113" s="50" t="s">
        <v>704</v>
      </c>
      <c r="R113" s="50" t="s">
        <v>115</v>
      </c>
      <c r="S113" s="50" t="s">
        <v>703</v>
      </c>
      <c r="T113" s="50" t="s">
        <v>130</v>
      </c>
      <c r="U113" s="65" t="s">
        <v>87</v>
      </c>
      <c r="V113" s="65" t="s">
        <v>86</v>
      </c>
      <c r="Y113" s="65" t="s">
        <v>623</v>
      </c>
      <c r="Z113" s="58">
        <v>185</v>
      </c>
      <c r="AA113" s="93">
        <v>124261228</v>
      </c>
      <c r="AB113" s="60">
        <v>43882</v>
      </c>
      <c r="AC113" s="58">
        <v>190</v>
      </c>
      <c r="AD113" s="60">
        <v>43889</v>
      </c>
      <c r="AE113" s="60">
        <v>43896</v>
      </c>
      <c r="AF113" s="51"/>
      <c r="AG113" s="63"/>
      <c r="AH113" s="62"/>
      <c r="AI113" s="62"/>
      <c r="AJ113" s="61"/>
      <c r="AK113" s="60"/>
      <c r="AL113" s="59"/>
      <c r="AM113" s="84"/>
      <c r="AN113" s="57"/>
      <c r="AO113" s="58"/>
      <c r="AP113" s="57"/>
      <c r="AR113" s="57"/>
      <c r="AS113" s="56"/>
      <c r="AW113" s="51"/>
      <c r="AX113" s="55"/>
      <c r="AZ113" s="56"/>
      <c r="BE113" s="55"/>
      <c r="BF113" s="51"/>
      <c r="BJ113" s="51"/>
      <c r="BS113" s="51"/>
      <c r="BV113" s="51"/>
      <c r="BW113" s="51"/>
      <c r="CB113" s="51"/>
      <c r="CF113" s="54">
        <f t="shared" si="30"/>
        <v>0</v>
      </c>
      <c r="CG113" s="54">
        <f t="shared" si="31"/>
        <v>0</v>
      </c>
      <c r="CH113" s="53">
        <f t="shared" si="32"/>
        <v>44104</v>
      </c>
      <c r="CJ113" s="51">
        <f t="shared" si="33"/>
        <v>124261228</v>
      </c>
      <c r="CK113" s="51"/>
      <c r="CL113" s="51">
        <f t="shared" si="34"/>
        <v>124261228</v>
      </c>
      <c r="CM113" s="52"/>
      <c r="CP113" s="51"/>
    </row>
    <row r="114" spans="1:94" s="50" customFormat="1" ht="16.5" customHeight="1" x14ac:dyDescent="0.3">
      <c r="A114" s="58">
        <v>113</v>
      </c>
      <c r="B114" s="65" t="s">
        <v>700</v>
      </c>
      <c r="C114" s="94" t="s">
        <v>702</v>
      </c>
      <c r="D114" s="65" t="s">
        <v>677</v>
      </c>
      <c r="E114" s="68">
        <v>33145042</v>
      </c>
      <c r="F114" s="60"/>
      <c r="G114" s="67"/>
      <c r="H114" s="60">
        <v>43889</v>
      </c>
      <c r="I114" s="60">
        <v>43891</v>
      </c>
      <c r="J114" s="60">
        <v>44104</v>
      </c>
      <c r="K114" s="66">
        <f t="shared" si="29"/>
        <v>213</v>
      </c>
      <c r="L114" s="65" t="s">
        <v>700</v>
      </c>
      <c r="M114" s="50" t="s">
        <v>701</v>
      </c>
      <c r="N114" s="65" t="s">
        <v>700</v>
      </c>
      <c r="O114" s="50" t="s">
        <v>699</v>
      </c>
      <c r="Q114" s="50" t="s">
        <v>698</v>
      </c>
      <c r="R114" s="50" t="s">
        <v>115</v>
      </c>
      <c r="S114" s="50" t="s">
        <v>697</v>
      </c>
      <c r="T114" s="50" t="s">
        <v>130</v>
      </c>
      <c r="U114" s="65" t="s">
        <v>87</v>
      </c>
      <c r="V114" s="65" t="s">
        <v>86</v>
      </c>
      <c r="Y114" s="65" t="s">
        <v>623</v>
      </c>
      <c r="Z114" s="58">
        <v>183</v>
      </c>
      <c r="AA114" s="93">
        <v>33145042</v>
      </c>
      <c r="AB114" s="60">
        <v>43882</v>
      </c>
      <c r="AC114" s="58">
        <v>195</v>
      </c>
      <c r="AD114" s="60">
        <v>43889</v>
      </c>
      <c r="AE114" s="60">
        <v>43893</v>
      </c>
      <c r="AF114" s="51"/>
      <c r="AG114" s="63"/>
      <c r="AH114" s="62"/>
      <c r="AI114" s="62"/>
      <c r="AJ114" s="61"/>
      <c r="AK114" s="60"/>
      <c r="AL114" s="59"/>
      <c r="AM114" s="84"/>
      <c r="AN114" s="57"/>
      <c r="AO114" s="58"/>
      <c r="AP114" s="57"/>
      <c r="AR114" s="57"/>
      <c r="AS114" s="56"/>
      <c r="AW114" s="51"/>
      <c r="AX114" s="55"/>
      <c r="AZ114" s="56"/>
      <c r="BE114" s="55"/>
      <c r="BF114" s="51"/>
      <c r="BJ114" s="51"/>
      <c r="BS114" s="51"/>
      <c r="BV114" s="51"/>
      <c r="BW114" s="51"/>
      <c r="CB114" s="51"/>
      <c r="CF114" s="54">
        <f t="shared" si="30"/>
        <v>0</v>
      </c>
      <c r="CG114" s="54">
        <f t="shared" si="31"/>
        <v>0</v>
      </c>
      <c r="CH114" s="53">
        <f t="shared" si="32"/>
        <v>44104</v>
      </c>
      <c r="CJ114" s="51">
        <f t="shared" si="33"/>
        <v>33145042</v>
      </c>
      <c r="CK114" s="51"/>
      <c r="CL114" s="51">
        <f t="shared" si="34"/>
        <v>33145042</v>
      </c>
      <c r="CM114" s="52"/>
      <c r="CP114" s="51"/>
    </row>
    <row r="115" spans="1:94" s="50" customFormat="1" ht="16.5" customHeight="1" x14ac:dyDescent="0.3">
      <c r="A115" s="58">
        <v>114</v>
      </c>
      <c r="B115" s="65" t="s">
        <v>694</v>
      </c>
      <c r="C115" s="65" t="s">
        <v>696</v>
      </c>
      <c r="D115" s="65" t="s">
        <v>677</v>
      </c>
      <c r="E115" s="68">
        <v>112938000</v>
      </c>
      <c r="F115" s="60"/>
      <c r="G115" s="67"/>
      <c r="H115" s="60">
        <v>43889</v>
      </c>
      <c r="I115" s="60">
        <v>43891</v>
      </c>
      <c r="J115" s="60">
        <v>44104</v>
      </c>
      <c r="K115" s="66">
        <f t="shared" si="29"/>
        <v>213</v>
      </c>
      <c r="L115" s="65" t="s">
        <v>694</v>
      </c>
      <c r="M115" s="50" t="s">
        <v>695</v>
      </c>
      <c r="N115" s="65" t="s">
        <v>694</v>
      </c>
      <c r="O115" s="50" t="s">
        <v>693</v>
      </c>
      <c r="Q115" s="50" t="s">
        <v>692</v>
      </c>
      <c r="R115" s="50" t="s">
        <v>115</v>
      </c>
      <c r="S115" s="50" t="s">
        <v>691</v>
      </c>
      <c r="T115" s="50" t="s">
        <v>130</v>
      </c>
      <c r="U115" s="65" t="s">
        <v>87</v>
      </c>
      <c r="V115" s="65" t="s">
        <v>86</v>
      </c>
      <c r="Y115" s="65" t="s">
        <v>623</v>
      </c>
      <c r="Z115" s="58">
        <v>194</v>
      </c>
      <c r="AA115" s="93">
        <v>112938000</v>
      </c>
      <c r="AB115" s="60">
        <v>43882</v>
      </c>
      <c r="AC115" s="58">
        <v>191</v>
      </c>
      <c r="AD115" s="60">
        <v>43889</v>
      </c>
      <c r="AE115" s="60"/>
      <c r="AF115" s="51"/>
      <c r="AG115" s="63"/>
      <c r="AH115" s="62"/>
      <c r="AI115" s="62"/>
      <c r="AJ115" s="61"/>
      <c r="AK115" s="60"/>
      <c r="AL115" s="59"/>
      <c r="AM115" s="84"/>
      <c r="AN115" s="57"/>
      <c r="AO115" s="58"/>
      <c r="AP115" s="57"/>
      <c r="AR115" s="57"/>
      <c r="AS115" s="56"/>
      <c r="AW115" s="51"/>
      <c r="AX115" s="55"/>
      <c r="AZ115" s="56"/>
      <c r="BE115" s="55"/>
      <c r="BF115" s="51"/>
      <c r="BJ115" s="51"/>
      <c r="BS115" s="51"/>
      <c r="BV115" s="51"/>
      <c r="BW115" s="51"/>
      <c r="CB115" s="51"/>
      <c r="CF115" s="54">
        <f t="shared" si="30"/>
        <v>0</v>
      </c>
      <c r="CG115" s="54">
        <f t="shared" si="31"/>
        <v>0</v>
      </c>
      <c r="CH115" s="53">
        <f t="shared" si="32"/>
        <v>44104</v>
      </c>
      <c r="CJ115" s="51">
        <f t="shared" si="33"/>
        <v>112938000</v>
      </c>
      <c r="CK115" s="51"/>
      <c r="CL115" s="51">
        <f t="shared" si="34"/>
        <v>112938000</v>
      </c>
      <c r="CM115" s="52"/>
      <c r="CP115" s="51"/>
    </row>
    <row r="116" spans="1:94" s="50" customFormat="1" ht="16.5" customHeight="1" x14ac:dyDescent="0.3">
      <c r="A116" s="58">
        <v>115</v>
      </c>
      <c r="B116" s="65" t="s">
        <v>688</v>
      </c>
      <c r="C116" s="65" t="s">
        <v>690</v>
      </c>
      <c r="D116" s="65" t="s">
        <v>677</v>
      </c>
      <c r="E116" s="68">
        <v>63000000</v>
      </c>
      <c r="F116" s="60"/>
      <c r="G116" s="67"/>
      <c r="H116" s="60">
        <v>43889</v>
      </c>
      <c r="I116" s="60">
        <v>43891</v>
      </c>
      <c r="J116" s="60">
        <v>44104</v>
      </c>
      <c r="K116" s="66">
        <f t="shared" si="29"/>
        <v>213</v>
      </c>
      <c r="L116" s="65" t="s">
        <v>688</v>
      </c>
      <c r="M116" s="50" t="s">
        <v>689</v>
      </c>
      <c r="N116" s="65" t="s">
        <v>688</v>
      </c>
      <c r="O116" s="50" t="s">
        <v>687</v>
      </c>
      <c r="Q116" s="50" t="s">
        <v>686</v>
      </c>
      <c r="R116" s="50" t="s">
        <v>115</v>
      </c>
      <c r="S116" s="50" t="s">
        <v>685</v>
      </c>
      <c r="T116" s="50" t="s">
        <v>130</v>
      </c>
      <c r="U116" s="65" t="s">
        <v>87</v>
      </c>
      <c r="V116" s="65" t="s">
        <v>86</v>
      </c>
      <c r="Y116" s="65" t="s">
        <v>623</v>
      </c>
      <c r="Z116" s="58">
        <v>204</v>
      </c>
      <c r="AA116" s="93">
        <v>63000000</v>
      </c>
      <c r="AB116" s="60">
        <v>43882</v>
      </c>
      <c r="AC116" s="58">
        <v>192</v>
      </c>
      <c r="AD116" s="60">
        <v>43889</v>
      </c>
      <c r="AE116" s="60">
        <v>43889</v>
      </c>
      <c r="AF116" s="51"/>
      <c r="AG116" s="63"/>
      <c r="AH116" s="62"/>
      <c r="AI116" s="62"/>
      <c r="AJ116" s="61"/>
      <c r="AK116" s="60"/>
      <c r="AL116" s="59"/>
      <c r="AM116" s="84"/>
      <c r="AN116" s="57"/>
      <c r="AO116" s="58"/>
      <c r="AP116" s="57"/>
      <c r="AR116" s="57"/>
      <c r="AS116" s="56"/>
      <c r="AW116" s="51"/>
      <c r="AX116" s="55"/>
      <c r="AZ116" s="56"/>
      <c r="BE116" s="55"/>
      <c r="BF116" s="51"/>
      <c r="BJ116" s="51"/>
      <c r="BS116" s="51"/>
      <c r="BV116" s="51"/>
      <c r="BW116" s="51"/>
      <c r="CB116" s="51"/>
      <c r="CF116" s="54">
        <f t="shared" si="30"/>
        <v>0</v>
      </c>
      <c r="CG116" s="54">
        <f t="shared" si="31"/>
        <v>0</v>
      </c>
      <c r="CH116" s="53">
        <f t="shared" si="32"/>
        <v>44104</v>
      </c>
      <c r="CJ116" s="51">
        <f t="shared" si="33"/>
        <v>63000000</v>
      </c>
      <c r="CK116" s="51"/>
      <c r="CL116" s="51">
        <f t="shared" si="34"/>
        <v>63000000</v>
      </c>
      <c r="CM116" s="52"/>
      <c r="CP116" s="51"/>
    </row>
    <row r="117" spans="1:94" s="50" customFormat="1" ht="16.5" customHeight="1" x14ac:dyDescent="0.3">
      <c r="A117" s="58">
        <v>116</v>
      </c>
      <c r="B117" s="65" t="s">
        <v>682</v>
      </c>
      <c r="C117" s="65" t="s">
        <v>684</v>
      </c>
      <c r="D117" s="65" t="s">
        <v>677</v>
      </c>
      <c r="E117" s="68">
        <v>45881640</v>
      </c>
      <c r="F117" s="60"/>
      <c r="G117" s="67"/>
      <c r="H117" s="60">
        <v>43889</v>
      </c>
      <c r="I117" s="60">
        <v>43891</v>
      </c>
      <c r="J117" s="60">
        <v>44104</v>
      </c>
      <c r="K117" s="66">
        <f t="shared" si="29"/>
        <v>213</v>
      </c>
      <c r="L117" s="65" t="s">
        <v>682</v>
      </c>
      <c r="M117" s="50" t="s">
        <v>683</v>
      </c>
      <c r="N117" s="65" t="s">
        <v>682</v>
      </c>
      <c r="O117" s="50" t="s">
        <v>681</v>
      </c>
      <c r="Q117" s="50" t="s">
        <v>680</v>
      </c>
      <c r="R117" s="50" t="s">
        <v>115</v>
      </c>
      <c r="S117" s="50" t="s">
        <v>679</v>
      </c>
      <c r="T117" s="50" t="s">
        <v>130</v>
      </c>
      <c r="U117" s="65" t="s">
        <v>87</v>
      </c>
      <c r="V117" s="65" t="s">
        <v>86</v>
      </c>
      <c r="Y117" s="65" t="s">
        <v>623</v>
      </c>
      <c r="Z117" s="58">
        <v>197</v>
      </c>
      <c r="AA117" s="93">
        <v>45881640</v>
      </c>
      <c r="AB117" s="60">
        <v>43882</v>
      </c>
      <c r="AC117" s="58">
        <v>193</v>
      </c>
      <c r="AD117" s="60">
        <v>43889</v>
      </c>
      <c r="AE117" s="60">
        <v>43889</v>
      </c>
      <c r="AF117" s="51"/>
      <c r="AG117" s="63"/>
      <c r="AH117" s="62"/>
      <c r="AI117" s="62"/>
      <c r="AJ117" s="61"/>
      <c r="AK117" s="60"/>
      <c r="AL117" s="59"/>
      <c r="AM117" s="84"/>
      <c r="AN117" s="57"/>
      <c r="AO117" s="58"/>
      <c r="AP117" s="57"/>
      <c r="AR117" s="57"/>
      <c r="AS117" s="56"/>
      <c r="AW117" s="51"/>
      <c r="AX117" s="55"/>
      <c r="AZ117" s="56"/>
      <c r="BE117" s="55"/>
      <c r="BF117" s="51"/>
      <c r="BJ117" s="51"/>
      <c r="BS117" s="51"/>
      <c r="BV117" s="51"/>
      <c r="BW117" s="51"/>
      <c r="CB117" s="51"/>
      <c r="CF117" s="54">
        <f t="shared" si="30"/>
        <v>0</v>
      </c>
      <c r="CG117" s="54">
        <f t="shared" si="31"/>
        <v>0</v>
      </c>
      <c r="CH117" s="53">
        <f t="shared" si="32"/>
        <v>44104</v>
      </c>
      <c r="CJ117" s="51">
        <f t="shared" si="33"/>
        <v>45881640</v>
      </c>
      <c r="CK117" s="51"/>
      <c r="CL117" s="51">
        <f t="shared" si="34"/>
        <v>45881640</v>
      </c>
      <c r="CM117" s="52"/>
      <c r="CP117" s="51"/>
    </row>
    <row r="118" spans="1:94" s="50" customFormat="1" ht="16.5" customHeight="1" x14ac:dyDescent="0.3">
      <c r="A118" s="58">
        <v>117</v>
      </c>
      <c r="B118" s="65" t="s">
        <v>675</v>
      </c>
      <c r="C118" s="65" t="s">
        <v>678</v>
      </c>
      <c r="D118" s="65" t="s">
        <v>677</v>
      </c>
      <c r="E118" s="68">
        <v>84000000</v>
      </c>
      <c r="F118" s="60"/>
      <c r="G118" s="67"/>
      <c r="H118" s="60">
        <v>43889</v>
      </c>
      <c r="I118" s="60">
        <v>43891</v>
      </c>
      <c r="J118" s="60">
        <v>44104</v>
      </c>
      <c r="K118" s="66">
        <f t="shared" si="29"/>
        <v>213</v>
      </c>
      <c r="L118" s="65" t="s">
        <v>675</v>
      </c>
      <c r="M118" s="50" t="s">
        <v>676</v>
      </c>
      <c r="N118" s="65" t="s">
        <v>675</v>
      </c>
      <c r="O118" s="50" t="s">
        <v>674</v>
      </c>
      <c r="Q118" s="50" t="s">
        <v>673</v>
      </c>
      <c r="R118" s="50" t="s">
        <v>115</v>
      </c>
      <c r="S118" s="50" t="s">
        <v>672</v>
      </c>
      <c r="T118" s="50" t="s">
        <v>130</v>
      </c>
      <c r="U118" s="65" t="s">
        <v>87</v>
      </c>
      <c r="V118" s="65" t="s">
        <v>86</v>
      </c>
      <c r="Y118" s="65" t="s">
        <v>623</v>
      </c>
      <c r="Z118" s="58">
        <v>192</v>
      </c>
      <c r="AA118" s="93">
        <v>84000000</v>
      </c>
      <c r="AB118" s="60">
        <v>43882</v>
      </c>
      <c r="AC118" s="58">
        <v>194</v>
      </c>
      <c r="AD118" s="60">
        <v>43889</v>
      </c>
      <c r="AE118" s="60">
        <v>43889</v>
      </c>
      <c r="AF118" s="51"/>
      <c r="AG118" s="63"/>
      <c r="AH118" s="62"/>
      <c r="AI118" s="62"/>
      <c r="AJ118" s="61"/>
      <c r="AK118" s="60"/>
      <c r="AL118" s="59"/>
      <c r="AM118" s="84"/>
      <c r="AN118" s="57"/>
      <c r="AO118" s="58"/>
      <c r="AP118" s="57"/>
      <c r="AR118" s="57"/>
      <c r="AS118" s="56"/>
      <c r="AW118" s="51"/>
      <c r="AX118" s="55"/>
      <c r="AZ118" s="56"/>
      <c r="BE118" s="55"/>
      <c r="BF118" s="51"/>
      <c r="BJ118" s="51"/>
      <c r="BS118" s="51"/>
      <c r="BV118" s="51"/>
      <c r="BW118" s="51"/>
      <c r="CB118" s="51"/>
      <c r="CF118" s="54">
        <f t="shared" si="30"/>
        <v>0</v>
      </c>
      <c r="CG118" s="54">
        <f t="shared" si="31"/>
        <v>0</v>
      </c>
      <c r="CH118" s="53">
        <f t="shared" si="32"/>
        <v>44104</v>
      </c>
      <c r="CJ118" s="51">
        <f t="shared" si="33"/>
        <v>84000000</v>
      </c>
      <c r="CK118" s="51"/>
      <c r="CL118" s="51">
        <f t="shared" si="34"/>
        <v>84000000</v>
      </c>
      <c r="CM118" s="52"/>
      <c r="CP118" s="51"/>
    </row>
    <row r="119" spans="1:94" s="69" customFormat="1" ht="16.5" customHeight="1" x14ac:dyDescent="0.25">
      <c r="A119" s="71">
        <v>118</v>
      </c>
      <c r="B119" s="83" t="s">
        <v>669</v>
      </c>
      <c r="C119" s="83" t="s">
        <v>671</v>
      </c>
      <c r="D119" s="83" t="s">
        <v>618</v>
      </c>
      <c r="E119" s="80">
        <v>38500000</v>
      </c>
      <c r="F119" s="89"/>
      <c r="G119" s="89"/>
      <c r="H119" s="77">
        <v>43889</v>
      </c>
      <c r="I119" s="77">
        <v>43891</v>
      </c>
      <c r="J119" s="77">
        <v>44104</v>
      </c>
      <c r="K119" s="66">
        <f t="shared" si="29"/>
        <v>213</v>
      </c>
      <c r="L119" s="83" t="s">
        <v>669</v>
      </c>
      <c r="M119" s="69" t="s">
        <v>670</v>
      </c>
      <c r="N119" s="69" t="s">
        <v>669</v>
      </c>
      <c r="O119" s="50" t="s">
        <v>668</v>
      </c>
      <c r="Q119" s="69" t="s">
        <v>667</v>
      </c>
      <c r="R119" s="69" t="s">
        <v>115</v>
      </c>
      <c r="S119" s="69" t="s">
        <v>666</v>
      </c>
      <c r="T119" s="69" t="s">
        <v>130</v>
      </c>
      <c r="U119" s="69" t="s">
        <v>643</v>
      </c>
      <c r="V119" s="69" t="s">
        <v>642</v>
      </c>
      <c r="Y119" s="69" t="s">
        <v>620</v>
      </c>
      <c r="Z119" s="71">
        <v>193</v>
      </c>
      <c r="AA119" s="80">
        <v>38500000</v>
      </c>
      <c r="AB119" s="77">
        <v>43882</v>
      </c>
      <c r="AC119" s="71">
        <v>205</v>
      </c>
      <c r="AD119" s="77">
        <v>43889</v>
      </c>
      <c r="AE119" s="77">
        <v>43893</v>
      </c>
      <c r="AF119" s="70"/>
      <c r="AG119" s="79"/>
      <c r="AH119" s="91"/>
      <c r="AI119" s="72"/>
      <c r="AJ119" s="61"/>
      <c r="AK119" s="77"/>
      <c r="AL119" s="76"/>
      <c r="AM119" s="75"/>
      <c r="AN119" s="72"/>
      <c r="AO119" s="71"/>
      <c r="AP119" s="72"/>
      <c r="AR119" s="91"/>
      <c r="AS119" s="73"/>
      <c r="AW119" s="70"/>
      <c r="AX119" s="72"/>
      <c r="AZ119" s="73"/>
      <c r="BE119" s="72"/>
      <c r="BF119" s="70"/>
      <c r="BJ119" s="70"/>
      <c r="BS119" s="70"/>
      <c r="BV119" s="70"/>
      <c r="BW119" s="70"/>
      <c r="CB119" s="70"/>
      <c r="CJ119" s="70"/>
      <c r="CK119" s="70"/>
      <c r="CL119" s="70"/>
      <c r="CM119" s="71"/>
    </row>
    <row r="120" spans="1:94" s="69" customFormat="1" ht="16.5" customHeight="1" x14ac:dyDescent="0.25">
      <c r="A120" s="71">
        <v>119</v>
      </c>
      <c r="B120" s="83" t="s">
        <v>663</v>
      </c>
      <c r="C120" s="83" t="s">
        <v>665</v>
      </c>
      <c r="D120" s="83" t="s">
        <v>618</v>
      </c>
      <c r="E120" s="80">
        <v>77000000</v>
      </c>
      <c r="F120" s="89"/>
      <c r="G120" s="89"/>
      <c r="H120" s="77">
        <v>43889</v>
      </c>
      <c r="I120" s="77">
        <v>43891</v>
      </c>
      <c r="J120" s="77">
        <v>44104</v>
      </c>
      <c r="K120" s="66">
        <f t="shared" si="29"/>
        <v>213</v>
      </c>
      <c r="L120" s="83" t="s">
        <v>663</v>
      </c>
      <c r="M120" s="69" t="s">
        <v>664</v>
      </c>
      <c r="N120" s="83" t="s">
        <v>663</v>
      </c>
      <c r="O120" s="50" t="s">
        <v>662</v>
      </c>
      <c r="Q120" s="69" t="s">
        <v>661</v>
      </c>
      <c r="R120" s="69" t="s">
        <v>115</v>
      </c>
      <c r="S120" s="69" t="s">
        <v>660</v>
      </c>
      <c r="T120" s="69" t="s">
        <v>130</v>
      </c>
      <c r="U120" s="69" t="s">
        <v>643</v>
      </c>
      <c r="V120" s="69" t="s">
        <v>642</v>
      </c>
      <c r="Y120" s="69" t="s">
        <v>659</v>
      </c>
      <c r="Z120" s="71">
        <v>191</v>
      </c>
      <c r="AA120" s="80">
        <v>77000000</v>
      </c>
      <c r="AB120" s="77">
        <v>43882</v>
      </c>
      <c r="AC120" s="71">
        <v>238</v>
      </c>
      <c r="AD120" s="77">
        <v>43889</v>
      </c>
      <c r="AE120" s="77">
        <v>43903</v>
      </c>
      <c r="AF120" s="70"/>
      <c r="AG120" s="79"/>
      <c r="AH120" s="91"/>
      <c r="AI120" s="72"/>
      <c r="AJ120" s="61"/>
      <c r="AK120" s="77"/>
      <c r="AL120" s="76"/>
      <c r="AM120" s="75"/>
      <c r="AN120" s="72"/>
      <c r="AO120" s="71"/>
      <c r="AP120" s="72"/>
      <c r="AR120" s="91"/>
      <c r="AS120" s="73"/>
      <c r="AW120" s="70"/>
      <c r="AX120" s="72"/>
      <c r="AZ120" s="73"/>
      <c r="BE120" s="72"/>
      <c r="BF120" s="70"/>
      <c r="BJ120" s="70"/>
      <c r="BS120" s="70"/>
      <c r="BV120" s="70"/>
      <c r="BW120" s="70"/>
      <c r="CB120" s="70"/>
      <c r="CJ120" s="70"/>
      <c r="CK120" s="70"/>
      <c r="CL120" s="70"/>
      <c r="CM120" s="71"/>
    </row>
    <row r="121" spans="1:94" s="69" customFormat="1" ht="16.5" customHeight="1" x14ac:dyDescent="0.25">
      <c r="A121" s="71">
        <v>120</v>
      </c>
      <c r="B121" s="83" t="s">
        <v>657</v>
      </c>
      <c r="C121" s="83" t="s">
        <v>649</v>
      </c>
      <c r="D121" s="83" t="s">
        <v>618</v>
      </c>
      <c r="E121" s="80">
        <v>70586250</v>
      </c>
      <c r="F121" s="89"/>
      <c r="G121" s="89"/>
      <c r="H121" s="77">
        <v>43889</v>
      </c>
      <c r="I121" s="77">
        <v>43891</v>
      </c>
      <c r="J121" s="77">
        <v>44104</v>
      </c>
      <c r="K121" s="66">
        <f t="shared" si="29"/>
        <v>213</v>
      </c>
      <c r="L121" s="83" t="s">
        <v>657</v>
      </c>
      <c r="M121" s="69" t="s">
        <v>658</v>
      </c>
      <c r="N121" s="83" t="s">
        <v>657</v>
      </c>
      <c r="O121" s="69" t="s">
        <v>656</v>
      </c>
      <c r="Q121" s="69" t="s">
        <v>637</v>
      </c>
      <c r="R121" s="69" t="s">
        <v>115</v>
      </c>
      <c r="S121" s="69" t="s">
        <v>655</v>
      </c>
      <c r="T121" s="69" t="s">
        <v>130</v>
      </c>
      <c r="U121" s="69" t="s">
        <v>643</v>
      </c>
      <c r="V121" s="69" t="s">
        <v>642</v>
      </c>
      <c r="Y121" s="69" t="s">
        <v>620</v>
      </c>
      <c r="Z121" s="71">
        <v>252</v>
      </c>
      <c r="AA121" s="80">
        <v>70586250</v>
      </c>
      <c r="AB121" s="77">
        <v>43889</v>
      </c>
      <c r="AC121" s="71">
        <v>260</v>
      </c>
      <c r="AD121" s="77">
        <v>43889</v>
      </c>
      <c r="AE121" s="77">
        <v>43902</v>
      </c>
      <c r="AF121" s="70"/>
      <c r="AG121" s="79"/>
      <c r="AH121" s="91"/>
      <c r="AI121" s="72"/>
      <c r="AJ121" s="61"/>
      <c r="AK121" s="77"/>
      <c r="AL121" s="76"/>
      <c r="AM121" s="75"/>
      <c r="AN121" s="72"/>
      <c r="AO121" s="71"/>
      <c r="AP121" s="72"/>
      <c r="AR121" s="91"/>
      <c r="AS121" s="73"/>
      <c r="AW121" s="70"/>
      <c r="AX121" s="72"/>
      <c r="AZ121" s="73"/>
      <c r="BE121" s="72"/>
      <c r="BF121" s="70"/>
      <c r="BJ121" s="70"/>
      <c r="BS121" s="70"/>
      <c r="BV121" s="70"/>
      <c r="BW121" s="70"/>
      <c r="CB121" s="70"/>
      <c r="CJ121" s="70"/>
      <c r="CK121" s="70"/>
      <c r="CL121" s="70"/>
      <c r="CM121" s="71"/>
    </row>
    <row r="122" spans="1:94" s="69" customFormat="1" ht="16.5" customHeight="1" x14ac:dyDescent="0.25">
      <c r="A122" s="71">
        <v>121</v>
      </c>
      <c r="B122" s="83" t="s">
        <v>654</v>
      </c>
      <c r="C122" s="83" t="s">
        <v>649</v>
      </c>
      <c r="D122" s="83" t="s">
        <v>618</v>
      </c>
      <c r="E122" s="80">
        <v>9411500</v>
      </c>
      <c r="F122" s="89"/>
      <c r="G122" s="89"/>
      <c r="H122" s="77">
        <v>43889</v>
      </c>
      <c r="I122" s="77">
        <v>43891</v>
      </c>
      <c r="J122" s="77">
        <v>44104</v>
      </c>
      <c r="K122" s="66">
        <f t="shared" si="29"/>
        <v>213</v>
      </c>
      <c r="L122" s="83" t="s">
        <v>654</v>
      </c>
      <c r="M122" s="69" t="s">
        <v>653</v>
      </c>
      <c r="O122" s="69" t="s">
        <v>652</v>
      </c>
      <c r="Q122" s="69" t="s">
        <v>645</v>
      </c>
      <c r="R122" s="69" t="s">
        <v>115</v>
      </c>
      <c r="S122" s="69" t="s">
        <v>651</v>
      </c>
      <c r="T122" s="69" t="s">
        <v>130</v>
      </c>
      <c r="U122" s="69" t="s">
        <v>643</v>
      </c>
      <c r="V122" s="69" t="s">
        <v>642</v>
      </c>
      <c r="Y122" s="69" t="s">
        <v>650</v>
      </c>
      <c r="Z122" s="71">
        <v>256</v>
      </c>
      <c r="AA122" s="80">
        <v>9411500</v>
      </c>
      <c r="AB122" s="77">
        <v>43889</v>
      </c>
      <c r="AC122" s="71">
        <v>261</v>
      </c>
      <c r="AD122" s="77">
        <v>43889</v>
      </c>
      <c r="AE122" s="77">
        <v>43902</v>
      </c>
      <c r="AF122" s="70"/>
      <c r="AG122" s="79"/>
      <c r="AH122" s="91"/>
      <c r="AI122" s="72"/>
      <c r="AJ122" s="61"/>
      <c r="AK122" s="77"/>
      <c r="AL122" s="76"/>
      <c r="AM122" s="75"/>
      <c r="AN122" s="72"/>
      <c r="AO122" s="71"/>
      <c r="AP122" s="72"/>
      <c r="AR122" s="91"/>
      <c r="AS122" s="73"/>
      <c r="AW122" s="70"/>
      <c r="AX122" s="72"/>
      <c r="AZ122" s="73"/>
      <c r="BE122" s="72"/>
      <c r="BF122" s="70"/>
      <c r="BJ122" s="70"/>
      <c r="BS122" s="70"/>
      <c r="BV122" s="70"/>
      <c r="BW122" s="70"/>
      <c r="CB122" s="70"/>
      <c r="CJ122" s="70"/>
      <c r="CK122" s="70"/>
      <c r="CL122" s="70"/>
      <c r="CM122" s="71"/>
    </row>
    <row r="123" spans="1:94" s="69" customFormat="1" ht="16.5" customHeight="1" x14ac:dyDescent="0.25">
      <c r="A123" s="71">
        <v>122</v>
      </c>
      <c r="B123" s="83" t="s">
        <v>648</v>
      </c>
      <c r="C123" s="83" t="s">
        <v>649</v>
      </c>
      <c r="D123" s="83" t="s">
        <v>618</v>
      </c>
      <c r="E123" s="80">
        <v>75292000</v>
      </c>
      <c r="F123" s="89"/>
      <c r="G123" s="89"/>
      <c r="H123" s="77">
        <v>43889</v>
      </c>
      <c r="I123" s="77">
        <v>43891</v>
      </c>
      <c r="J123" s="77">
        <v>44104</v>
      </c>
      <c r="K123" s="66">
        <f t="shared" si="29"/>
        <v>213</v>
      </c>
      <c r="L123" s="83" t="s">
        <v>648</v>
      </c>
      <c r="M123" s="69" t="s">
        <v>647</v>
      </c>
      <c r="O123" s="69" t="s">
        <v>646</v>
      </c>
      <c r="Q123" s="69" t="s">
        <v>645</v>
      </c>
      <c r="R123" s="69" t="s">
        <v>115</v>
      </c>
      <c r="S123" s="69" t="s">
        <v>644</v>
      </c>
      <c r="T123" s="69" t="s">
        <v>130</v>
      </c>
      <c r="U123" s="69" t="s">
        <v>643</v>
      </c>
      <c r="V123" s="69" t="s">
        <v>642</v>
      </c>
      <c r="Y123" s="69" t="s">
        <v>620</v>
      </c>
      <c r="Z123" s="71">
        <v>253</v>
      </c>
      <c r="AA123" s="80">
        <v>75292000</v>
      </c>
      <c r="AB123" s="77">
        <v>43889</v>
      </c>
      <c r="AC123" s="71">
        <v>262</v>
      </c>
      <c r="AD123" s="77">
        <v>43889</v>
      </c>
      <c r="AE123" s="77">
        <v>43902</v>
      </c>
      <c r="AF123" s="70"/>
      <c r="AG123" s="79"/>
      <c r="AH123" s="91"/>
      <c r="AI123" s="72"/>
      <c r="AJ123" s="61"/>
      <c r="AK123" s="77"/>
      <c r="AL123" s="76"/>
      <c r="AM123" s="75"/>
      <c r="AN123" s="72"/>
      <c r="AO123" s="71"/>
      <c r="AP123" s="72"/>
      <c r="AR123" s="91"/>
      <c r="AS123" s="73"/>
      <c r="AW123" s="70"/>
      <c r="AX123" s="72"/>
      <c r="AZ123" s="73"/>
      <c r="BE123" s="72"/>
      <c r="BF123" s="70"/>
      <c r="BJ123" s="70"/>
      <c r="BS123" s="70"/>
      <c r="BV123" s="70"/>
      <c r="BW123" s="70"/>
      <c r="CB123" s="70"/>
      <c r="CJ123" s="70"/>
      <c r="CK123" s="70"/>
      <c r="CL123" s="70"/>
      <c r="CM123" s="71"/>
    </row>
    <row r="124" spans="1:94" s="50" customFormat="1" ht="16.5" customHeight="1" x14ac:dyDescent="0.3">
      <c r="A124" s="58">
        <v>123</v>
      </c>
      <c r="B124" s="65" t="s">
        <v>639</v>
      </c>
      <c r="C124" s="65" t="s">
        <v>641</v>
      </c>
      <c r="D124" s="65" t="s">
        <v>618</v>
      </c>
      <c r="E124" s="68">
        <v>37646000</v>
      </c>
      <c r="F124" s="60"/>
      <c r="G124" s="67"/>
      <c r="H124" s="60">
        <v>43889</v>
      </c>
      <c r="I124" s="60">
        <v>43891</v>
      </c>
      <c r="J124" s="60">
        <v>44104</v>
      </c>
      <c r="K124" s="66">
        <f t="shared" si="29"/>
        <v>213</v>
      </c>
      <c r="L124" s="65" t="s">
        <v>639</v>
      </c>
      <c r="M124" s="50" t="s">
        <v>640</v>
      </c>
      <c r="N124" s="65" t="s">
        <v>639</v>
      </c>
      <c r="O124" s="50" t="s">
        <v>638</v>
      </c>
      <c r="Q124" s="50" t="s">
        <v>637</v>
      </c>
      <c r="R124" s="50" t="s">
        <v>115</v>
      </c>
      <c r="S124" s="50" t="s">
        <v>636</v>
      </c>
      <c r="T124" s="50" t="s">
        <v>130</v>
      </c>
      <c r="U124" s="65" t="s">
        <v>87</v>
      </c>
      <c r="V124" s="65" t="s">
        <v>86</v>
      </c>
      <c r="Y124" s="65" t="s">
        <v>623</v>
      </c>
      <c r="Z124" s="58">
        <v>255</v>
      </c>
      <c r="AA124" s="93">
        <v>37646000</v>
      </c>
      <c r="AB124" s="60">
        <v>43889</v>
      </c>
      <c r="AC124" s="58">
        <v>252</v>
      </c>
      <c r="AD124" s="60">
        <v>43889</v>
      </c>
      <c r="AE124" s="60"/>
      <c r="AF124" s="51"/>
      <c r="AG124" s="63"/>
      <c r="AH124" s="62"/>
      <c r="AI124" s="62"/>
      <c r="AJ124" s="61"/>
      <c r="AK124" s="60"/>
      <c r="AL124" s="59"/>
      <c r="AM124" s="84"/>
      <c r="AN124" s="57"/>
      <c r="AO124" s="58"/>
      <c r="AP124" s="57"/>
      <c r="AR124" s="57"/>
      <c r="AS124" s="56"/>
      <c r="AW124" s="51"/>
      <c r="AX124" s="55"/>
      <c r="AZ124" s="56"/>
      <c r="BE124" s="55"/>
      <c r="BF124" s="51"/>
      <c r="BJ124" s="51"/>
      <c r="BS124" s="51"/>
      <c r="BV124" s="51"/>
      <c r="BW124" s="51"/>
      <c r="CB124" s="51"/>
      <c r="CF124" s="54">
        <f>+AF124+AS124+BF124+BS124</f>
        <v>0</v>
      </c>
      <c r="CG124" s="54">
        <f>+AJ124+AW124+BJ124+BW124</f>
        <v>0</v>
      </c>
      <c r="CH124" s="53">
        <f>IF(BV124&gt;0,BV124,IF(BI124&gt;0,BI124,IF(AV124&gt;0,AV124,IF(AI124&gt;0,AI124,J124))))</f>
        <v>44104</v>
      </c>
      <c r="CJ124" s="51">
        <f>+E124+AF124+AS124+BF124+BS124</f>
        <v>37646000</v>
      </c>
      <c r="CK124" s="51"/>
      <c r="CL124" s="51">
        <f>+CJ124-CK124</f>
        <v>37646000</v>
      </c>
      <c r="CM124" s="52"/>
      <c r="CP124" s="51"/>
    </row>
    <row r="125" spans="1:94" s="50" customFormat="1" ht="16.5" customHeight="1" x14ac:dyDescent="0.3">
      <c r="A125" s="58">
        <v>124</v>
      </c>
      <c r="B125" s="65" t="s">
        <v>633</v>
      </c>
      <c r="C125" s="65" t="s">
        <v>635</v>
      </c>
      <c r="D125" s="65" t="s">
        <v>618</v>
      </c>
      <c r="E125" s="68">
        <v>79997750</v>
      </c>
      <c r="F125" s="60"/>
      <c r="G125" s="67"/>
      <c r="H125" s="60">
        <v>43889</v>
      </c>
      <c r="I125" s="60">
        <v>43891</v>
      </c>
      <c r="J125" s="60">
        <v>44104</v>
      </c>
      <c r="K125" s="66">
        <f t="shared" si="29"/>
        <v>213</v>
      </c>
      <c r="L125" s="65" t="s">
        <v>633</v>
      </c>
      <c r="M125" s="50" t="s">
        <v>634</v>
      </c>
      <c r="N125" s="65" t="s">
        <v>633</v>
      </c>
      <c r="O125" s="50" t="s">
        <v>632</v>
      </c>
      <c r="Q125" s="50" t="s">
        <v>631</v>
      </c>
      <c r="R125" s="50" t="s">
        <v>115</v>
      </c>
      <c r="S125" s="50" t="s">
        <v>630</v>
      </c>
      <c r="T125" s="50" t="s">
        <v>130</v>
      </c>
      <c r="U125" s="65" t="s">
        <v>87</v>
      </c>
      <c r="V125" s="65" t="s">
        <v>86</v>
      </c>
      <c r="Y125" s="65" t="s">
        <v>623</v>
      </c>
      <c r="Z125" s="58">
        <v>254</v>
      </c>
      <c r="AA125" s="68">
        <v>79997750</v>
      </c>
      <c r="AB125" s="60">
        <v>43889</v>
      </c>
      <c r="AC125" s="58">
        <v>253</v>
      </c>
      <c r="AD125" s="60">
        <v>43889</v>
      </c>
      <c r="AE125" s="60"/>
      <c r="AF125" s="51"/>
      <c r="AG125" s="63"/>
      <c r="AH125" s="62"/>
      <c r="AI125" s="62"/>
      <c r="AJ125" s="61"/>
      <c r="AK125" s="60"/>
      <c r="AL125" s="59"/>
      <c r="AM125" s="84"/>
      <c r="AN125" s="57"/>
      <c r="AO125" s="58"/>
      <c r="AP125" s="57"/>
      <c r="AR125" s="57"/>
      <c r="AS125" s="56"/>
      <c r="AW125" s="51"/>
      <c r="AX125" s="55"/>
      <c r="AZ125" s="56"/>
      <c r="BE125" s="55"/>
      <c r="BF125" s="51"/>
      <c r="BJ125" s="51"/>
      <c r="BS125" s="51"/>
      <c r="BV125" s="51"/>
      <c r="BW125" s="51"/>
      <c r="CB125" s="51"/>
      <c r="CF125" s="54">
        <f>+AF125+AS125+BF125+BS125</f>
        <v>0</v>
      </c>
      <c r="CG125" s="54">
        <f>+AJ125+AW125+BJ125+BW125</f>
        <v>0</v>
      </c>
      <c r="CH125" s="53">
        <f>IF(BV125&gt;0,BV125,IF(BI125&gt;0,BI125,IF(AV125&gt;0,AV125,IF(AI125&gt;0,AI125,J125))))</f>
        <v>44104</v>
      </c>
      <c r="CJ125" s="51">
        <f>+E125+AF125+AS125+BF125+BS125</f>
        <v>79997750</v>
      </c>
      <c r="CK125" s="51"/>
      <c r="CL125" s="51">
        <f>+CJ125-CK125</f>
        <v>79997750</v>
      </c>
      <c r="CM125" s="52"/>
      <c r="CP125" s="51"/>
    </row>
    <row r="126" spans="1:94" s="50" customFormat="1" ht="16.5" customHeight="1" x14ac:dyDescent="0.3">
      <c r="A126" s="58">
        <v>125</v>
      </c>
      <c r="B126" s="65" t="s">
        <v>627</v>
      </c>
      <c r="C126" s="65" t="s">
        <v>629</v>
      </c>
      <c r="D126" s="65" t="s">
        <v>618</v>
      </c>
      <c r="E126" s="68">
        <v>112938000</v>
      </c>
      <c r="F126" s="60"/>
      <c r="G126" s="67"/>
      <c r="H126" s="60">
        <v>43889</v>
      </c>
      <c r="I126" s="60">
        <v>43891</v>
      </c>
      <c r="J126" s="60">
        <v>44104</v>
      </c>
      <c r="K126" s="66">
        <f t="shared" si="29"/>
        <v>213</v>
      </c>
      <c r="L126" s="65" t="s">
        <v>627</v>
      </c>
      <c r="M126" s="50" t="s">
        <v>628</v>
      </c>
      <c r="N126" s="65" t="s">
        <v>627</v>
      </c>
      <c r="O126" s="50" t="s">
        <v>626</v>
      </c>
      <c r="Q126" s="50" t="s">
        <v>625</v>
      </c>
      <c r="R126" s="50" t="s">
        <v>115</v>
      </c>
      <c r="S126" s="50" t="s">
        <v>624</v>
      </c>
      <c r="T126" s="50" t="s">
        <v>130</v>
      </c>
      <c r="U126" s="65" t="s">
        <v>87</v>
      </c>
      <c r="V126" s="65" t="s">
        <v>86</v>
      </c>
      <c r="Y126" s="65" t="s">
        <v>623</v>
      </c>
      <c r="Z126" s="58">
        <v>257</v>
      </c>
      <c r="AA126" s="68">
        <v>112938000</v>
      </c>
      <c r="AB126" s="60">
        <v>43889</v>
      </c>
      <c r="AC126" s="58">
        <v>254</v>
      </c>
      <c r="AD126" s="60">
        <v>43889</v>
      </c>
      <c r="AE126" s="60">
        <v>43893</v>
      </c>
      <c r="AF126" s="51"/>
      <c r="AG126" s="63"/>
      <c r="AH126" s="62"/>
      <c r="AI126" s="62"/>
      <c r="AJ126" s="61"/>
      <c r="AK126" s="60"/>
      <c r="AL126" s="59"/>
      <c r="AM126" s="84"/>
      <c r="AN126" s="57"/>
      <c r="AO126" s="58"/>
      <c r="AP126" s="57"/>
      <c r="AR126" s="57"/>
      <c r="AS126" s="56"/>
      <c r="AW126" s="51"/>
      <c r="AX126" s="55"/>
      <c r="AZ126" s="56"/>
      <c r="BE126" s="55"/>
      <c r="BF126" s="51"/>
      <c r="BJ126" s="51"/>
      <c r="BS126" s="51"/>
      <c r="BV126" s="51"/>
      <c r="BW126" s="51"/>
      <c r="CB126" s="51"/>
      <c r="CF126" s="54">
        <f>+AF126+AS126+BF126+BS126</f>
        <v>0</v>
      </c>
      <c r="CG126" s="54">
        <f>+AJ126+AW126+BJ126+BW126</f>
        <v>0</v>
      </c>
      <c r="CH126" s="53">
        <f>IF(BV126&gt;0,BV126,IF(BI126&gt;0,BI126,IF(AV126&gt;0,AV126,IF(AI126&gt;0,AI126,J126))))</f>
        <v>44104</v>
      </c>
      <c r="CJ126" s="51">
        <f>+E126+AF126+AS126+BF126+BS126</f>
        <v>112938000</v>
      </c>
      <c r="CK126" s="51"/>
      <c r="CL126" s="51">
        <f>+CJ126-CK126</f>
        <v>112938000</v>
      </c>
      <c r="CM126" s="52"/>
      <c r="CP126" s="51"/>
    </row>
    <row r="127" spans="1:94" s="69" customFormat="1" ht="16.5" customHeight="1" x14ac:dyDescent="0.25">
      <c r="A127" s="71">
        <v>126</v>
      </c>
      <c r="B127" s="83" t="s">
        <v>447</v>
      </c>
      <c r="C127" s="83" t="s">
        <v>622</v>
      </c>
      <c r="D127" s="83" t="s">
        <v>618</v>
      </c>
      <c r="E127" s="80">
        <v>77644865</v>
      </c>
      <c r="F127" s="89"/>
      <c r="G127" s="89"/>
      <c r="H127" s="77">
        <v>43889</v>
      </c>
      <c r="I127" s="77">
        <v>43891</v>
      </c>
      <c r="J127" s="77">
        <v>44104</v>
      </c>
      <c r="K127" s="66">
        <f t="shared" si="29"/>
        <v>213</v>
      </c>
      <c r="L127" s="87" t="s">
        <v>449</v>
      </c>
      <c r="M127" s="69" t="s">
        <v>448</v>
      </c>
      <c r="N127" s="87" t="s">
        <v>447</v>
      </c>
      <c r="O127" s="69" t="s">
        <v>446</v>
      </c>
      <c r="Q127" s="69" t="s">
        <v>621</v>
      </c>
      <c r="R127" s="69" t="s">
        <v>115</v>
      </c>
      <c r="S127" s="69" t="s">
        <v>444</v>
      </c>
      <c r="T127" s="69" t="s">
        <v>130</v>
      </c>
      <c r="U127" s="83" t="s">
        <v>87</v>
      </c>
      <c r="V127" s="83" t="s">
        <v>86</v>
      </c>
      <c r="Y127" s="69" t="s">
        <v>620</v>
      </c>
      <c r="Z127" s="71">
        <v>258</v>
      </c>
      <c r="AA127" s="80">
        <v>77644865</v>
      </c>
      <c r="AB127" s="77">
        <v>43889</v>
      </c>
      <c r="AC127" s="71">
        <v>263</v>
      </c>
      <c r="AD127" s="77">
        <v>43889</v>
      </c>
      <c r="AE127" s="77">
        <v>43902</v>
      </c>
      <c r="AF127" s="70"/>
      <c r="AG127" s="79"/>
      <c r="AH127" s="91"/>
      <c r="AI127" s="72"/>
      <c r="AJ127" s="61"/>
      <c r="AK127" s="77"/>
      <c r="AL127" s="76"/>
      <c r="AM127" s="75"/>
      <c r="AN127" s="72"/>
      <c r="AO127" s="71"/>
      <c r="AP127" s="72"/>
      <c r="AR127" s="91"/>
      <c r="AS127" s="73"/>
      <c r="AW127" s="70"/>
      <c r="AX127" s="72"/>
      <c r="AZ127" s="73"/>
      <c r="BE127" s="72"/>
      <c r="BF127" s="70"/>
      <c r="BJ127" s="70"/>
      <c r="BS127" s="70"/>
      <c r="BV127" s="70"/>
      <c r="BW127" s="70"/>
      <c r="CB127" s="70"/>
      <c r="CJ127" s="70"/>
      <c r="CK127" s="70"/>
      <c r="CL127" s="70"/>
      <c r="CM127" s="71"/>
    </row>
    <row r="128" spans="1:94" s="69" customFormat="1" ht="16.5" customHeight="1" x14ac:dyDescent="0.25">
      <c r="A128" s="71">
        <v>127</v>
      </c>
      <c r="B128" s="83" t="s">
        <v>616</v>
      </c>
      <c r="C128" s="83" t="s">
        <v>619</v>
      </c>
      <c r="D128" s="83" t="s">
        <v>618</v>
      </c>
      <c r="E128" s="80">
        <v>49698194</v>
      </c>
      <c r="F128" s="89"/>
      <c r="G128" s="89"/>
      <c r="H128" s="77">
        <v>43892</v>
      </c>
      <c r="I128" s="77">
        <v>43892</v>
      </c>
      <c r="J128" s="77">
        <v>44104</v>
      </c>
      <c r="K128" s="66">
        <f t="shared" si="29"/>
        <v>212</v>
      </c>
      <c r="L128" s="69" t="s">
        <v>439</v>
      </c>
      <c r="M128" s="69" t="s">
        <v>617</v>
      </c>
      <c r="N128" s="69" t="s">
        <v>616</v>
      </c>
      <c r="O128" s="50" t="s">
        <v>436</v>
      </c>
      <c r="Q128" s="69" t="s">
        <v>615</v>
      </c>
      <c r="R128" s="69" t="s">
        <v>115</v>
      </c>
      <c r="S128" s="69" t="s">
        <v>614</v>
      </c>
      <c r="T128" s="69" t="s">
        <v>130</v>
      </c>
      <c r="U128" s="83" t="s">
        <v>87</v>
      </c>
      <c r="V128" s="83" t="s">
        <v>86</v>
      </c>
      <c r="Y128" s="69" t="s">
        <v>602</v>
      </c>
      <c r="Z128" s="71">
        <v>260</v>
      </c>
      <c r="AA128" s="80">
        <v>49698194</v>
      </c>
      <c r="AB128" s="77">
        <v>43889</v>
      </c>
      <c r="AC128" s="71">
        <v>264</v>
      </c>
      <c r="AD128" s="77">
        <v>43892</v>
      </c>
      <c r="AE128" s="77">
        <v>43866</v>
      </c>
      <c r="AF128" s="70"/>
      <c r="AG128" s="79"/>
      <c r="AH128" s="91"/>
      <c r="AI128" s="72"/>
      <c r="AJ128" s="61"/>
      <c r="AK128" s="77"/>
      <c r="AL128" s="76"/>
      <c r="AM128" s="75"/>
      <c r="AN128" s="72"/>
      <c r="AO128" s="71"/>
      <c r="AP128" s="72"/>
      <c r="AR128" s="91"/>
      <c r="AS128" s="73"/>
      <c r="AW128" s="70"/>
      <c r="AX128" s="72"/>
      <c r="AZ128" s="73"/>
      <c r="BE128" s="72"/>
      <c r="BF128" s="70"/>
      <c r="BJ128" s="70"/>
      <c r="BS128" s="70"/>
      <c r="BV128" s="70"/>
      <c r="BW128" s="70"/>
      <c r="CB128" s="70"/>
      <c r="CJ128" s="70"/>
      <c r="CK128" s="70"/>
      <c r="CL128" s="70"/>
      <c r="CM128" s="71"/>
    </row>
    <row r="129" spans="1:94" s="50" customFormat="1" ht="16.5" customHeight="1" x14ac:dyDescent="0.3">
      <c r="A129" s="58">
        <v>128</v>
      </c>
      <c r="B129" s="65" t="s">
        <v>437</v>
      </c>
      <c r="C129" s="65" t="s">
        <v>613</v>
      </c>
      <c r="D129" s="65" t="s">
        <v>610</v>
      </c>
      <c r="E129" s="68">
        <v>40950441</v>
      </c>
      <c r="F129" s="60"/>
      <c r="G129" s="67"/>
      <c r="H129" s="60">
        <v>43892</v>
      </c>
      <c r="I129" s="60">
        <v>43892</v>
      </c>
      <c r="J129" s="60">
        <v>44104</v>
      </c>
      <c r="K129" s="66">
        <f t="shared" si="29"/>
        <v>212</v>
      </c>
      <c r="L129" s="65" t="s">
        <v>439</v>
      </c>
      <c r="M129" s="50" t="s">
        <v>438</v>
      </c>
      <c r="N129" s="65" t="s">
        <v>437</v>
      </c>
      <c r="O129" s="50" t="s">
        <v>436</v>
      </c>
      <c r="Q129" s="50" t="s">
        <v>612</v>
      </c>
      <c r="R129" s="50" t="s">
        <v>115</v>
      </c>
      <c r="S129" s="50" t="s">
        <v>434</v>
      </c>
      <c r="T129" s="50" t="s">
        <v>130</v>
      </c>
      <c r="U129" s="65" t="s">
        <v>87</v>
      </c>
      <c r="V129" s="65" t="s">
        <v>86</v>
      </c>
      <c r="Y129" s="65" t="s">
        <v>595</v>
      </c>
      <c r="Z129" s="58">
        <v>259</v>
      </c>
      <c r="AA129" s="68">
        <v>41066879</v>
      </c>
      <c r="AB129" s="60">
        <v>43889</v>
      </c>
      <c r="AC129" s="58">
        <v>259</v>
      </c>
      <c r="AD129" s="60">
        <v>43892</v>
      </c>
      <c r="AE129" s="60">
        <v>43903</v>
      </c>
      <c r="AF129" s="51"/>
      <c r="AG129" s="63"/>
      <c r="AH129" s="62"/>
      <c r="AI129" s="62"/>
      <c r="AJ129" s="61"/>
      <c r="AK129" s="60"/>
      <c r="AL129" s="59"/>
      <c r="AM129" s="84"/>
      <c r="AN129" s="57"/>
      <c r="AO129" s="58"/>
      <c r="AP129" s="57"/>
      <c r="AR129" s="57"/>
      <c r="AS129" s="56"/>
      <c r="AW129" s="51"/>
      <c r="AX129" s="55"/>
      <c r="AZ129" s="56"/>
      <c r="BE129" s="55"/>
      <c r="BF129" s="51"/>
      <c r="BJ129" s="51"/>
      <c r="BS129" s="51"/>
      <c r="BV129" s="51"/>
      <c r="BW129" s="51"/>
      <c r="CB129" s="51"/>
      <c r="CF129" s="54">
        <f>+AF129+AS129+BF129+BS129</f>
        <v>0</v>
      </c>
      <c r="CG129" s="54">
        <f>+AJ129+AW129+BJ129+BW129</f>
        <v>0</v>
      </c>
      <c r="CH129" s="53">
        <f>IF(BV129&gt;0,BV129,IF(BI129&gt;0,BI129,IF(AV129&gt;0,AV129,IF(AI129&gt;0,AI129,J129))))</f>
        <v>44104</v>
      </c>
      <c r="CJ129" s="51">
        <f>+E129+AF129+AS129+BF129+BS129</f>
        <v>40950441</v>
      </c>
      <c r="CK129" s="51"/>
      <c r="CL129" s="51">
        <f>+CJ129-CK129</f>
        <v>40950441</v>
      </c>
      <c r="CM129" s="52"/>
      <c r="CP129" s="51"/>
    </row>
    <row r="130" spans="1:94" s="69" customFormat="1" ht="16.5" customHeight="1" x14ac:dyDescent="0.25">
      <c r="A130" s="71">
        <v>129</v>
      </c>
      <c r="B130" s="83" t="s">
        <v>608</v>
      </c>
      <c r="C130" s="83" t="s">
        <v>611</v>
      </c>
      <c r="D130" s="83" t="s">
        <v>610</v>
      </c>
      <c r="E130" s="80">
        <v>16225265</v>
      </c>
      <c r="F130" s="89"/>
      <c r="G130" s="89"/>
      <c r="H130" s="77">
        <v>43892</v>
      </c>
      <c r="I130" s="77">
        <v>43892</v>
      </c>
      <c r="J130" s="77">
        <v>44104</v>
      </c>
      <c r="K130" s="66">
        <f t="shared" si="29"/>
        <v>212</v>
      </c>
      <c r="L130" s="83" t="s">
        <v>608</v>
      </c>
      <c r="M130" s="69" t="s">
        <v>609</v>
      </c>
      <c r="N130" s="83" t="s">
        <v>608</v>
      </c>
      <c r="O130" s="69" t="s">
        <v>607</v>
      </c>
      <c r="Q130" s="69" t="s">
        <v>606</v>
      </c>
      <c r="R130" s="69" t="s">
        <v>605</v>
      </c>
      <c r="S130" s="69" t="s">
        <v>604</v>
      </c>
      <c r="T130" s="69" t="s">
        <v>603</v>
      </c>
      <c r="U130" s="83" t="s">
        <v>87</v>
      </c>
      <c r="V130" s="83" t="s">
        <v>86</v>
      </c>
      <c r="Y130" s="69" t="s">
        <v>602</v>
      </c>
      <c r="Z130" s="71">
        <v>261</v>
      </c>
      <c r="AA130" s="80">
        <v>16225265</v>
      </c>
      <c r="AB130" s="77">
        <v>43889</v>
      </c>
      <c r="AC130" s="71">
        <v>265</v>
      </c>
      <c r="AD130" s="77">
        <v>43892</v>
      </c>
      <c r="AE130" s="77">
        <v>43907</v>
      </c>
      <c r="AF130" s="70"/>
      <c r="AG130" s="79"/>
      <c r="AH130" s="91"/>
      <c r="AI130" s="72"/>
      <c r="AJ130" s="61"/>
      <c r="AK130" s="77"/>
      <c r="AL130" s="76"/>
      <c r="AM130" s="75"/>
      <c r="AN130" s="72"/>
      <c r="AO130" s="71"/>
      <c r="AP130" s="72"/>
      <c r="AR130" s="91"/>
      <c r="AS130" s="73"/>
      <c r="AW130" s="70"/>
      <c r="AX130" s="72"/>
      <c r="AZ130" s="73"/>
      <c r="BE130" s="72"/>
      <c r="BF130" s="70"/>
      <c r="BJ130" s="70"/>
      <c r="BS130" s="70"/>
      <c r="BV130" s="70"/>
      <c r="BW130" s="70"/>
      <c r="CB130" s="70"/>
      <c r="CJ130" s="70"/>
      <c r="CK130" s="70"/>
      <c r="CL130" s="70"/>
      <c r="CM130" s="71"/>
    </row>
    <row r="131" spans="1:94" s="50" customFormat="1" ht="16.5" customHeight="1" x14ac:dyDescent="0.3">
      <c r="A131" s="58">
        <v>130</v>
      </c>
      <c r="B131" s="65" t="s">
        <v>217</v>
      </c>
      <c r="C131" s="65" t="s">
        <v>601</v>
      </c>
      <c r="D131" s="65" t="s">
        <v>600</v>
      </c>
      <c r="E131" s="68">
        <v>24994284</v>
      </c>
      <c r="F131" s="60"/>
      <c r="G131" s="67"/>
      <c r="H131" s="60">
        <v>43892</v>
      </c>
      <c r="I131" s="60">
        <v>43892</v>
      </c>
      <c r="J131" s="60">
        <v>44104</v>
      </c>
      <c r="K131" s="66">
        <f t="shared" si="29"/>
        <v>212</v>
      </c>
      <c r="L131" s="65" t="s">
        <v>217</v>
      </c>
      <c r="M131" s="50" t="s">
        <v>599</v>
      </c>
      <c r="N131" s="65" t="s">
        <v>217</v>
      </c>
      <c r="O131" s="50" t="s">
        <v>598</v>
      </c>
      <c r="Q131" s="50" t="s">
        <v>597</v>
      </c>
      <c r="R131" s="50" t="s">
        <v>488</v>
      </c>
      <c r="S131" s="50" t="s">
        <v>596</v>
      </c>
      <c r="T131" s="50" t="s">
        <v>130</v>
      </c>
      <c r="U131" s="65" t="s">
        <v>129</v>
      </c>
      <c r="V131" s="65" t="s">
        <v>128</v>
      </c>
      <c r="Y131" s="65" t="s">
        <v>595</v>
      </c>
      <c r="Z131" s="58">
        <v>207</v>
      </c>
      <c r="AA131" s="93">
        <v>24994284</v>
      </c>
      <c r="AB131" s="60">
        <v>43885</v>
      </c>
      <c r="AC131" s="58">
        <v>245</v>
      </c>
      <c r="AD131" s="60">
        <v>43892</v>
      </c>
      <c r="AE131" s="60">
        <v>43894</v>
      </c>
      <c r="AF131" s="51"/>
      <c r="AG131" s="63"/>
      <c r="AH131" s="62"/>
      <c r="AI131" s="62"/>
      <c r="AJ131" s="61"/>
      <c r="AK131" s="60"/>
      <c r="AL131" s="59"/>
      <c r="AM131" s="84"/>
      <c r="AN131" s="57"/>
      <c r="AO131" s="58"/>
      <c r="AP131" s="57"/>
      <c r="AR131" s="57"/>
      <c r="AS131" s="56"/>
      <c r="AW131" s="51"/>
      <c r="AX131" s="55"/>
      <c r="AZ131" s="56"/>
      <c r="BE131" s="55"/>
      <c r="BF131" s="51"/>
      <c r="BJ131" s="51"/>
      <c r="BS131" s="51"/>
      <c r="BV131" s="51"/>
      <c r="BW131" s="51"/>
      <c r="CB131" s="51"/>
      <c r="CF131" s="54">
        <f>+AF131+AS131+BF131+BS131</f>
        <v>0</v>
      </c>
      <c r="CG131" s="54">
        <f>+AJ131+AW131+BJ131+BW131</f>
        <v>0</v>
      </c>
      <c r="CH131" s="53">
        <f>IF(BV131&gt;0,BV131,IF(BI131&gt;0,BI131,IF(AV131&gt;0,AV131,IF(AI131&gt;0,AI131,J131))))</f>
        <v>44104</v>
      </c>
      <c r="CJ131" s="51">
        <f>+E131+AF131+AS131+BF131+BS131</f>
        <v>24994284</v>
      </c>
      <c r="CK131" s="51"/>
      <c r="CL131" s="51">
        <f>+CJ131-CK131</f>
        <v>24994284</v>
      </c>
      <c r="CM131" s="52"/>
      <c r="CP131" s="51"/>
    </row>
    <row r="132" spans="1:94" s="50" customFormat="1" ht="16.5" customHeight="1" x14ac:dyDescent="0.3">
      <c r="A132" s="58">
        <v>131</v>
      </c>
      <c r="B132" s="65" t="s">
        <v>591</v>
      </c>
      <c r="C132" s="50" t="s">
        <v>594</v>
      </c>
      <c r="D132" s="65" t="s">
        <v>138</v>
      </c>
      <c r="E132" s="68">
        <v>5542680</v>
      </c>
      <c r="F132" s="60"/>
      <c r="G132" s="67"/>
      <c r="H132" s="60">
        <v>43901</v>
      </c>
      <c r="I132" s="60">
        <v>43902</v>
      </c>
      <c r="J132" s="60">
        <v>44196</v>
      </c>
      <c r="K132" s="66">
        <f t="shared" si="29"/>
        <v>294</v>
      </c>
      <c r="L132" s="65" t="s">
        <v>593</v>
      </c>
      <c r="M132" s="50" t="s">
        <v>592</v>
      </c>
      <c r="N132" s="65" t="s">
        <v>591</v>
      </c>
      <c r="O132" s="50" t="s">
        <v>590</v>
      </c>
      <c r="Q132" s="50" t="s">
        <v>589</v>
      </c>
      <c r="R132" s="50" t="s">
        <v>479</v>
      </c>
      <c r="S132" s="50" t="s">
        <v>588</v>
      </c>
      <c r="T132" s="50" t="s">
        <v>587</v>
      </c>
      <c r="U132" s="65" t="s">
        <v>129</v>
      </c>
      <c r="V132" s="65" t="s">
        <v>128</v>
      </c>
      <c r="W132" s="50" t="s">
        <v>127</v>
      </c>
      <c r="X132" s="50" t="s">
        <v>126</v>
      </c>
      <c r="Y132" s="65" t="s">
        <v>586</v>
      </c>
      <c r="Z132" s="58">
        <v>263</v>
      </c>
      <c r="AA132" s="93">
        <v>5542680</v>
      </c>
      <c r="AB132" s="60">
        <v>43889</v>
      </c>
      <c r="AC132" s="58">
        <v>255</v>
      </c>
      <c r="AD132" s="60">
        <v>43901</v>
      </c>
      <c r="AE132" s="60"/>
      <c r="AF132" s="51"/>
      <c r="AG132" s="63"/>
      <c r="AH132" s="62"/>
      <c r="AI132" s="62"/>
      <c r="AJ132" s="61"/>
      <c r="AK132" s="60"/>
      <c r="AL132" s="59"/>
      <c r="AM132" s="84"/>
      <c r="AN132" s="57"/>
      <c r="AO132" s="58"/>
      <c r="AP132" s="57"/>
      <c r="AR132" s="57"/>
      <c r="AS132" s="56"/>
      <c r="AW132" s="51"/>
      <c r="AX132" s="55"/>
      <c r="AZ132" s="56"/>
      <c r="BE132" s="55"/>
      <c r="BF132" s="51"/>
      <c r="BJ132" s="51"/>
      <c r="BS132" s="51"/>
      <c r="BV132" s="51"/>
      <c r="BW132" s="51"/>
      <c r="CB132" s="51"/>
      <c r="CF132" s="54">
        <f>+AF132+AS132+BF132+BS132</f>
        <v>0</v>
      </c>
      <c r="CG132" s="54">
        <f>+AJ132+AW132+BJ132+BW132</f>
        <v>0</v>
      </c>
      <c r="CH132" s="53">
        <f>IF(BV132&gt;0,BV132,IF(BI132&gt;0,BI132,IF(AV132&gt;0,AV132,IF(AI132&gt;0,AI132,J132))))</f>
        <v>44196</v>
      </c>
      <c r="CJ132" s="51">
        <f>+E132+AF132+AS132+BF132+BS132</f>
        <v>5542680</v>
      </c>
      <c r="CK132" s="51"/>
      <c r="CL132" s="51">
        <f>+CJ132-CK132</f>
        <v>5542680</v>
      </c>
      <c r="CM132" s="52"/>
      <c r="CP132" s="51"/>
    </row>
    <row r="133" spans="1:94" s="50" customFormat="1" ht="16.5" customHeight="1" x14ac:dyDescent="0.3">
      <c r="A133" s="58">
        <v>132</v>
      </c>
      <c r="B133" s="65" t="s">
        <v>583</v>
      </c>
      <c r="C133" s="65" t="s">
        <v>585</v>
      </c>
      <c r="D133" s="65" t="s">
        <v>138</v>
      </c>
      <c r="E133" s="68">
        <v>13996000</v>
      </c>
      <c r="F133" s="60"/>
      <c r="G133" s="67"/>
      <c r="H133" s="60">
        <v>43903</v>
      </c>
      <c r="I133" s="60">
        <v>43909</v>
      </c>
      <c r="J133" s="60">
        <v>44196</v>
      </c>
      <c r="K133" s="66">
        <f t="shared" si="29"/>
        <v>287</v>
      </c>
      <c r="L133" s="65" t="s">
        <v>583</v>
      </c>
      <c r="M133" s="50" t="s">
        <v>584</v>
      </c>
      <c r="N133" s="65" t="s">
        <v>583</v>
      </c>
      <c r="O133" s="50" t="s">
        <v>582</v>
      </c>
      <c r="P133" s="50" t="s">
        <v>581</v>
      </c>
      <c r="Q133" s="50" t="s">
        <v>580</v>
      </c>
      <c r="R133" s="50" t="s">
        <v>579</v>
      </c>
      <c r="S133" s="50" t="s">
        <v>578</v>
      </c>
      <c r="T133" s="50" t="s">
        <v>130</v>
      </c>
      <c r="U133" s="65" t="s">
        <v>87</v>
      </c>
      <c r="V133" s="65" t="s">
        <v>86</v>
      </c>
      <c r="W133" s="50" t="s">
        <v>577</v>
      </c>
      <c r="X133" s="50" t="s">
        <v>576</v>
      </c>
      <c r="Y133" s="65" t="s">
        <v>575</v>
      </c>
      <c r="Z133" s="58">
        <v>68</v>
      </c>
      <c r="AA133" s="68">
        <v>13996000</v>
      </c>
      <c r="AB133" s="60">
        <v>43847</v>
      </c>
      <c r="AC133" s="58">
        <v>266</v>
      </c>
      <c r="AD133" s="60">
        <v>43903</v>
      </c>
      <c r="AE133" s="60">
        <v>43909</v>
      </c>
      <c r="AF133" s="51"/>
      <c r="AG133" s="63"/>
      <c r="AH133" s="62"/>
      <c r="AI133" s="62"/>
      <c r="AJ133" s="61"/>
      <c r="AK133" s="60"/>
      <c r="AL133" s="59"/>
      <c r="AM133" s="84"/>
      <c r="AN133" s="57"/>
      <c r="AO133" s="58"/>
      <c r="AP133" s="57"/>
      <c r="AR133" s="57"/>
      <c r="AS133" s="56"/>
      <c r="AW133" s="51"/>
      <c r="AX133" s="55"/>
      <c r="AZ133" s="56"/>
      <c r="BE133" s="55"/>
      <c r="BF133" s="51"/>
      <c r="BJ133" s="51"/>
      <c r="BS133" s="51"/>
      <c r="BV133" s="51"/>
      <c r="BW133" s="51"/>
      <c r="CB133" s="51"/>
      <c r="CF133" s="54">
        <f>+AF133+AS133+BF133+BS133</f>
        <v>0</v>
      </c>
      <c r="CG133" s="54">
        <f>+AJ133+AW133+BJ133+BW133</f>
        <v>0</v>
      </c>
      <c r="CH133" s="53">
        <f>IF(BV133&gt;0,BV133,IF(BI133&gt;0,BI133,IF(AV133&gt;0,AV133,IF(AI133&gt;0,AI133,J133))))</f>
        <v>44196</v>
      </c>
      <c r="CJ133" s="51">
        <f>+E133+AF133+AS133+BF133+BS133</f>
        <v>13996000</v>
      </c>
      <c r="CK133" s="51"/>
      <c r="CL133" s="51">
        <f>+CJ133-CK133</f>
        <v>13996000</v>
      </c>
      <c r="CM133" s="52"/>
      <c r="CP133" s="51"/>
    </row>
    <row r="134" spans="1:94" s="69" customFormat="1" ht="16.5" customHeight="1" x14ac:dyDescent="0.25">
      <c r="A134" s="71">
        <v>133</v>
      </c>
      <c r="B134" s="83" t="s">
        <v>571</v>
      </c>
      <c r="C134" s="83" t="s">
        <v>574</v>
      </c>
      <c r="D134" s="83" t="s">
        <v>565</v>
      </c>
      <c r="E134" s="80">
        <v>14994000</v>
      </c>
      <c r="F134" s="89"/>
      <c r="G134" s="89"/>
      <c r="H134" s="77">
        <v>43903</v>
      </c>
      <c r="I134" s="77">
        <v>43906</v>
      </c>
      <c r="J134" s="77">
        <v>44195</v>
      </c>
      <c r="K134" s="66">
        <f t="shared" si="29"/>
        <v>289</v>
      </c>
      <c r="L134" s="69" t="s">
        <v>573</v>
      </c>
      <c r="M134" s="69" t="s">
        <v>572</v>
      </c>
      <c r="N134" s="83" t="s">
        <v>571</v>
      </c>
      <c r="O134" s="69" t="s">
        <v>570</v>
      </c>
      <c r="Q134" s="69" t="s">
        <v>569</v>
      </c>
      <c r="R134" s="69" t="s">
        <v>233</v>
      </c>
      <c r="S134" s="69" t="s">
        <v>568</v>
      </c>
      <c r="T134" s="69" t="s">
        <v>231</v>
      </c>
      <c r="U134" s="69" t="s">
        <v>516</v>
      </c>
      <c r="V134" s="69" t="s">
        <v>151</v>
      </c>
      <c r="Y134" s="69" t="s">
        <v>567</v>
      </c>
      <c r="Z134" s="71">
        <v>131</v>
      </c>
      <c r="AA134" s="80">
        <v>14994000</v>
      </c>
      <c r="AB134" s="77">
        <v>43861</v>
      </c>
      <c r="AC134" s="71">
        <v>282</v>
      </c>
      <c r="AD134" s="77">
        <v>43903</v>
      </c>
      <c r="AE134" s="77">
        <v>43906</v>
      </c>
      <c r="AF134" s="70"/>
      <c r="AG134" s="79"/>
      <c r="AH134" s="91"/>
      <c r="AI134" s="72"/>
      <c r="AJ134" s="61"/>
      <c r="AK134" s="77"/>
      <c r="AL134" s="76"/>
      <c r="AM134" s="75"/>
      <c r="AN134" s="72"/>
      <c r="AO134" s="71"/>
      <c r="AP134" s="72"/>
      <c r="AR134" s="91"/>
      <c r="AS134" s="73"/>
      <c r="AW134" s="70"/>
      <c r="AX134" s="72"/>
      <c r="AZ134" s="73"/>
      <c r="BE134" s="72"/>
      <c r="BF134" s="70"/>
      <c r="BJ134" s="70"/>
      <c r="BS134" s="70"/>
      <c r="BV134" s="70"/>
      <c r="BW134" s="70"/>
      <c r="CB134" s="70"/>
      <c r="CJ134" s="70"/>
      <c r="CK134" s="70"/>
      <c r="CL134" s="70"/>
      <c r="CM134" s="71"/>
    </row>
    <row r="135" spans="1:94" s="69" customFormat="1" ht="16.5" customHeight="1" x14ac:dyDescent="0.25">
      <c r="A135" s="71">
        <v>134</v>
      </c>
      <c r="B135" s="83" t="s">
        <v>562</v>
      </c>
      <c r="C135" s="83" t="s">
        <v>566</v>
      </c>
      <c r="D135" s="83" t="s">
        <v>565</v>
      </c>
      <c r="E135" s="80">
        <v>86723630</v>
      </c>
      <c r="F135" s="89"/>
      <c r="G135" s="89"/>
      <c r="H135" s="77">
        <v>43906</v>
      </c>
      <c r="I135" s="77">
        <v>43916</v>
      </c>
      <c r="J135" s="77">
        <v>44195</v>
      </c>
      <c r="K135" s="66">
        <f t="shared" si="29"/>
        <v>279</v>
      </c>
      <c r="L135" s="69" t="s">
        <v>564</v>
      </c>
      <c r="M135" s="69" t="s">
        <v>563</v>
      </c>
      <c r="N135" s="69" t="s">
        <v>562</v>
      </c>
      <c r="O135" s="69" t="s">
        <v>561</v>
      </c>
      <c r="Q135" s="69" t="s">
        <v>560</v>
      </c>
      <c r="R135" s="69" t="s">
        <v>233</v>
      </c>
      <c r="S135" s="69" t="s">
        <v>559</v>
      </c>
      <c r="T135" s="69" t="s">
        <v>231</v>
      </c>
      <c r="U135" s="69" t="s">
        <v>516</v>
      </c>
      <c r="V135" s="69" t="s">
        <v>151</v>
      </c>
      <c r="Y135" s="69" t="s">
        <v>558</v>
      </c>
      <c r="Z135" s="71">
        <v>132</v>
      </c>
      <c r="AA135" s="80">
        <v>86723630</v>
      </c>
      <c r="AB135" s="77">
        <v>43861</v>
      </c>
      <c r="AC135" s="71">
        <v>283</v>
      </c>
      <c r="AD135" s="77">
        <v>43906</v>
      </c>
      <c r="AE135" s="77">
        <v>43916</v>
      </c>
      <c r="AF135" s="70"/>
      <c r="AG135" s="79"/>
      <c r="AH135" s="91"/>
      <c r="AI135" s="72"/>
      <c r="AJ135" s="61"/>
      <c r="AK135" s="77"/>
      <c r="AL135" s="76"/>
      <c r="AM135" s="75"/>
      <c r="AN135" s="72"/>
      <c r="AO135" s="71"/>
      <c r="AP135" s="72"/>
      <c r="AR135" s="91"/>
      <c r="AS135" s="73"/>
      <c r="AW135" s="70"/>
      <c r="AX135" s="72"/>
      <c r="AZ135" s="73"/>
      <c r="BE135" s="72"/>
      <c r="BF135" s="70"/>
      <c r="BJ135" s="70"/>
      <c r="BS135" s="70"/>
      <c r="BV135" s="70"/>
      <c r="BW135" s="70"/>
      <c r="CB135" s="70"/>
      <c r="CJ135" s="70"/>
      <c r="CK135" s="70"/>
      <c r="CL135" s="70"/>
      <c r="CM135" s="71"/>
    </row>
    <row r="136" spans="1:94" s="50" customFormat="1" ht="16.5" customHeight="1" x14ac:dyDescent="0.3">
      <c r="A136" s="58">
        <v>135</v>
      </c>
      <c r="B136" s="65" t="s">
        <v>554</v>
      </c>
      <c r="C136" s="65" t="s">
        <v>557</v>
      </c>
      <c r="D136" s="65" t="s">
        <v>213</v>
      </c>
      <c r="E136" s="68">
        <v>35967750</v>
      </c>
      <c r="F136" s="60"/>
      <c r="G136" s="67"/>
      <c r="H136" s="60">
        <v>43907</v>
      </c>
      <c r="I136" s="60">
        <v>43917</v>
      </c>
      <c r="J136" s="60">
        <v>44012</v>
      </c>
      <c r="K136" s="66">
        <f t="shared" ref="K136:K167" si="35">+J136-I136</f>
        <v>95</v>
      </c>
      <c r="L136" s="65" t="s">
        <v>556</v>
      </c>
      <c r="M136" s="50" t="s">
        <v>555</v>
      </c>
      <c r="N136" s="65" t="s">
        <v>554</v>
      </c>
      <c r="O136" s="50" t="s">
        <v>553</v>
      </c>
      <c r="Q136" s="50" t="s">
        <v>552</v>
      </c>
      <c r="R136" s="50" t="s">
        <v>233</v>
      </c>
      <c r="S136" s="50" t="s">
        <v>508</v>
      </c>
      <c r="T136" s="50" t="s">
        <v>218</v>
      </c>
      <c r="U136" s="65" t="s">
        <v>186</v>
      </c>
      <c r="V136" s="65" t="s">
        <v>185</v>
      </c>
      <c r="Y136" s="65" t="s">
        <v>551</v>
      </c>
      <c r="Z136" s="58">
        <v>241</v>
      </c>
      <c r="AA136" s="68">
        <v>72266809</v>
      </c>
      <c r="AB136" s="60">
        <v>43889</v>
      </c>
      <c r="AC136" s="58">
        <v>273</v>
      </c>
      <c r="AD136" s="60">
        <v>43907</v>
      </c>
      <c r="AE136" s="60">
        <v>43917</v>
      </c>
      <c r="AF136" s="51"/>
      <c r="AG136" s="63"/>
      <c r="AH136" s="62"/>
      <c r="AI136" s="62"/>
      <c r="AJ136" s="61"/>
      <c r="AK136" s="60"/>
      <c r="AL136" s="59"/>
      <c r="AM136" s="84"/>
      <c r="AN136" s="57"/>
      <c r="AO136" s="58"/>
      <c r="AP136" s="57"/>
      <c r="AR136" s="57"/>
      <c r="AS136" s="56"/>
      <c r="AW136" s="51"/>
      <c r="AX136" s="55"/>
      <c r="AZ136" s="56"/>
      <c r="BE136" s="55"/>
      <c r="BF136" s="51"/>
      <c r="BJ136" s="51"/>
      <c r="BS136" s="51"/>
      <c r="BV136" s="51"/>
      <c r="BW136" s="51"/>
      <c r="CB136" s="51"/>
      <c r="CF136" s="54">
        <f>+AF136+AS136+BF136+BS136</f>
        <v>0</v>
      </c>
      <c r="CG136" s="54">
        <f>+AJ136+AW136+BJ136+BW136</f>
        <v>0</v>
      </c>
      <c r="CH136" s="53">
        <f>IF(BV136&gt;0,BV136,IF(BI136&gt;0,BI136,IF(AV136&gt;0,AV136,IF(AI136&gt;0,AI136,J136))))</f>
        <v>44012</v>
      </c>
      <c r="CJ136" s="51">
        <f>+E136+AF136+AS136+BF136+BS136</f>
        <v>35967750</v>
      </c>
      <c r="CK136" s="51"/>
      <c r="CL136" s="51">
        <f>+CJ136-CK136</f>
        <v>35967750</v>
      </c>
      <c r="CM136" s="52"/>
      <c r="CP136" s="51"/>
    </row>
    <row r="137" spans="1:94" s="69" customFormat="1" ht="16.5" customHeight="1" x14ac:dyDescent="0.25">
      <c r="A137" s="71">
        <v>136</v>
      </c>
      <c r="B137" s="87" t="s">
        <v>550</v>
      </c>
      <c r="C137" s="83" t="s">
        <v>549</v>
      </c>
      <c r="D137" s="83" t="s">
        <v>98</v>
      </c>
      <c r="E137" s="80">
        <v>100000000</v>
      </c>
      <c r="F137" s="89"/>
      <c r="G137" s="89"/>
      <c r="H137" s="77">
        <v>43908</v>
      </c>
      <c r="I137" s="77">
        <v>43914</v>
      </c>
      <c r="J137" s="77">
        <v>44196</v>
      </c>
      <c r="K137" s="66">
        <f t="shared" si="35"/>
        <v>282</v>
      </c>
      <c r="L137" s="69" t="s">
        <v>548</v>
      </c>
      <c r="M137" s="69" t="s">
        <v>547</v>
      </c>
      <c r="N137" s="81" t="s">
        <v>546</v>
      </c>
      <c r="O137" s="69" t="s">
        <v>545</v>
      </c>
      <c r="Q137" s="69" t="s">
        <v>544</v>
      </c>
      <c r="R137" s="69" t="s">
        <v>543</v>
      </c>
      <c r="T137" s="69" t="s">
        <v>88</v>
      </c>
      <c r="U137" s="92" t="s">
        <v>497</v>
      </c>
      <c r="V137" s="92" t="s">
        <v>496</v>
      </c>
      <c r="Y137" s="69" t="s">
        <v>542</v>
      </c>
      <c r="Z137" s="71">
        <v>72</v>
      </c>
      <c r="AA137" s="80">
        <v>100000000</v>
      </c>
      <c r="AB137" s="77">
        <v>43847</v>
      </c>
      <c r="AC137" s="71">
        <v>276</v>
      </c>
      <c r="AD137" s="77">
        <v>43908</v>
      </c>
      <c r="AE137" s="77">
        <v>43914</v>
      </c>
      <c r="AF137" s="70"/>
      <c r="AG137" s="79"/>
      <c r="AH137" s="91"/>
      <c r="AI137" s="72"/>
      <c r="AJ137" s="61"/>
      <c r="AK137" s="77"/>
      <c r="AL137" s="76"/>
      <c r="AM137" s="75"/>
      <c r="AN137" s="72"/>
      <c r="AO137" s="71"/>
      <c r="AP137" s="72"/>
      <c r="AR137" s="91"/>
      <c r="AS137" s="73"/>
      <c r="AW137" s="70"/>
      <c r="AX137" s="72"/>
      <c r="AZ137" s="73"/>
      <c r="BE137" s="72"/>
      <c r="BF137" s="70"/>
      <c r="BJ137" s="70"/>
      <c r="BS137" s="70"/>
      <c r="BV137" s="70"/>
      <c r="BW137" s="70"/>
      <c r="CB137" s="70"/>
      <c r="CJ137" s="70"/>
      <c r="CK137" s="70"/>
      <c r="CL137" s="70"/>
      <c r="CM137" s="71"/>
    </row>
    <row r="138" spans="1:94" s="69" customFormat="1" ht="16.5" customHeight="1" x14ac:dyDescent="0.25">
      <c r="A138" s="71">
        <v>137</v>
      </c>
      <c r="B138" s="87" t="s">
        <v>541</v>
      </c>
      <c r="C138" s="83" t="s">
        <v>540</v>
      </c>
      <c r="D138" s="83" t="s">
        <v>539</v>
      </c>
      <c r="E138" s="80">
        <v>20587000</v>
      </c>
      <c r="F138" s="89"/>
      <c r="G138" s="89"/>
      <c r="H138" s="77">
        <v>43915</v>
      </c>
      <c r="I138" s="77">
        <v>43916</v>
      </c>
      <c r="J138" s="77">
        <v>43921</v>
      </c>
      <c r="K138" s="66">
        <f t="shared" si="35"/>
        <v>5</v>
      </c>
      <c r="L138" s="69" t="s">
        <v>538</v>
      </c>
      <c r="M138" s="69" t="s">
        <v>537</v>
      </c>
      <c r="N138" s="69" t="s">
        <v>536</v>
      </c>
      <c r="O138" s="69" t="s">
        <v>143</v>
      </c>
      <c r="Q138" s="69" t="s">
        <v>535</v>
      </c>
      <c r="R138" s="69" t="s">
        <v>534</v>
      </c>
      <c r="S138" s="69" t="s">
        <v>533</v>
      </c>
      <c r="T138" s="69" t="s">
        <v>88</v>
      </c>
      <c r="U138" s="69" t="s">
        <v>85</v>
      </c>
      <c r="V138" s="69" t="s">
        <v>102</v>
      </c>
      <c r="Y138" s="69" t="s">
        <v>532</v>
      </c>
      <c r="Z138" s="71">
        <v>291</v>
      </c>
      <c r="AA138" s="80">
        <v>20587000</v>
      </c>
      <c r="AB138" s="77">
        <v>43906</v>
      </c>
      <c r="AC138" s="71">
        <v>338</v>
      </c>
      <c r="AD138" s="77">
        <v>43915</v>
      </c>
      <c r="AE138" s="77">
        <v>43916</v>
      </c>
      <c r="AF138" s="70"/>
      <c r="AG138" s="79"/>
      <c r="AH138" s="91"/>
      <c r="AI138" s="72"/>
      <c r="AJ138" s="61"/>
      <c r="AK138" s="77"/>
      <c r="AL138" s="76"/>
      <c r="AM138" s="75"/>
      <c r="AN138" s="72"/>
      <c r="AO138" s="71"/>
      <c r="AP138" s="72"/>
      <c r="AR138" s="91"/>
      <c r="AS138" s="73"/>
      <c r="AW138" s="70"/>
      <c r="AX138" s="72"/>
      <c r="AZ138" s="73"/>
      <c r="BE138" s="72"/>
      <c r="BF138" s="70"/>
      <c r="BJ138" s="70"/>
      <c r="BS138" s="70"/>
      <c r="BV138" s="70"/>
      <c r="BW138" s="70"/>
      <c r="CB138" s="70"/>
      <c r="CJ138" s="70"/>
      <c r="CK138" s="70"/>
      <c r="CL138" s="70"/>
      <c r="CM138" s="71"/>
    </row>
    <row r="139" spans="1:94" s="69" customFormat="1" ht="16.5" customHeight="1" x14ac:dyDescent="0.25">
      <c r="A139" s="71">
        <v>138</v>
      </c>
      <c r="B139" s="87" t="s">
        <v>528</v>
      </c>
      <c r="C139" s="83" t="s">
        <v>531</v>
      </c>
      <c r="D139" s="83" t="s">
        <v>98</v>
      </c>
      <c r="E139" s="80">
        <v>10551000</v>
      </c>
      <c r="F139" s="89"/>
      <c r="G139" s="89"/>
      <c r="H139" s="77">
        <v>43915</v>
      </c>
      <c r="I139" s="77">
        <v>43921</v>
      </c>
      <c r="J139" s="77">
        <v>44196</v>
      </c>
      <c r="K139" s="66">
        <f t="shared" si="35"/>
        <v>275</v>
      </c>
      <c r="L139" s="69" t="s">
        <v>530</v>
      </c>
      <c r="M139" s="69" t="s">
        <v>529</v>
      </c>
      <c r="N139" s="69" t="s">
        <v>528</v>
      </c>
      <c r="O139" s="69" t="s">
        <v>527</v>
      </c>
      <c r="Q139" s="69" t="s">
        <v>526</v>
      </c>
      <c r="R139" s="69" t="s">
        <v>173</v>
      </c>
      <c r="S139" s="69" t="s">
        <v>525</v>
      </c>
      <c r="U139" s="69" t="s">
        <v>497</v>
      </c>
      <c r="V139" s="69" t="s">
        <v>496</v>
      </c>
      <c r="Y139" s="69" t="s">
        <v>524</v>
      </c>
      <c r="Z139" s="71"/>
      <c r="AA139" s="80"/>
      <c r="AB139" s="77"/>
      <c r="AC139" s="71"/>
      <c r="AD139" s="77"/>
      <c r="AE139" s="77"/>
      <c r="AF139" s="70"/>
      <c r="AG139" s="79"/>
      <c r="AH139" s="91"/>
      <c r="AI139" s="72"/>
      <c r="AJ139" s="61"/>
      <c r="AK139" s="77"/>
      <c r="AL139" s="76"/>
      <c r="AM139" s="75"/>
      <c r="AN139" s="72"/>
      <c r="AO139" s="71"/>
      <c r="AP139" s="72"/>
      <c r="AR139" s="91"/>
      <c r="AS139" s="73"/>
      <c r="AW139" s="70"/>
      <c r="AX139" s="72"/>
      <c r="AZ139" s="73"/>
      <c r="BE139" s="72"/>
      <c r="BF139" s="70"/>
      <c r="BJ139" s="70"/>
      <c r="BS139" s="70"/>
      <c r="BV139" s="70"/>
      <c r="BW139" s="70"/>
      <c r="CB139" s="70"/>
      <c r="CJ139" s="70"/>
      <c r="CK139" s="70"/>
      <c r="CL139" s="70"/>
      <c r="CM139" s="71"/>
    </row>
    <row r="140" spans="1:94" s="69" customFormat="1" ht="16.5" customHeight="1" x14ac:dyDescent="0.25">
      <c r="A140" s="71">
        <v>139</v>
      </c>
      <c r="B140" s="87" t="s">
        <v>519</v>
      </c>
      <c r="C140" s="83" t="s">
        <v>523</v>
      </c>
      <c r="D140" s="83" t="s">
        <v>522</v>
      </c>
      <c r="E140" s="80">
        <v>16501147</v>
      </c>
      <c r="F140" s="89"/>
      <c r="G140" s="89"/>
      <c r="H140" s="77">
        <v>43915</v>
      </c>
      <c r="I140" s="77">
        <v>43938</v>
      </c>
      <c r="J140" s="77">
        <v>43951</v>
      </c>
      <c r="K140" s="66">
        <f t="shared" si="35"/>
        <v>13</v>
      </c>
      <c r="L140" s="69" t="s">
        <v>521</v>
      </c>
      <c r="M140" s="69" t="s">
        <v>520</v>
      </c>
      <c r="N140" s="87" t="s">
        <v>519</v>
      </c>
      <c r="O140" s="69" t="s">
        <v>323</v>
      </c>
      <c r="Q140" s="69" t="s">
        <v>518</v>
      </c>
      <c r="R140" s="69" t="s">
        <v>233</v>
      </c>
      <c r="S140" s="69" t="s">
        <v>517</v>
      </c>
      <c r="T140" s="69" t="s">
        <v>88</v>
      </c>
      <c r="U140" s="69" t="s">
        <v>516</v>
      </c>
      <c r="V140" s="69" t="s">
        <v>151</v>
      </c>
      <c r="Y140" s="69" t="s">
        <v>515</v>
      </c>
      <c r="Z140" s="71"/>
      <c r="AA140" s="80"/>
      <c r="AB140" s="77"/>
      <c r="AC140" s="71"/>
      <c r="AD140" s="77"/>
      <c r="AE140" s="77"/>
      <c r="AF140" s="70"/>
      <c r="AG140" s="79"/>
      <c r="AH140" s="91"/>
      <c r="AI140" s="72"/>
      <c r="AJ140" s="61"/>
      <c r="AK140" s="77"/>
      <c r="AL140" s="76"/>
      <c r="AM140" s="75"/>
      <c r="AN140" s="72"/>
      <c r="AO140" s="71"/>
      <c r="AP140" s="72"/>
      <c r="AR140" s="91"/>
      <c r="AS140" s="73"/>
      <c r="AW140" s="70"/>
      <c r="AX140" s="72"/>
      <c r="AZ140" s="73"/>
      <c r="BE140" s="72"/>
      <c r="BF140" s="70"/>
      <c r="BJ140" s="70"/>
      <c r="BS140" s="70"/>
      <c r="BV140" s="70"/>
      <c r="BW140" s="70"/>
      <c r="CB140" s="70"/>
      <c r="CJ140" s="70"/>
      <c r="CK140" s="70"/>
      <c r="CL140" s="70"/>
      <c r="CM140" s="71"/>
    </row>
    <row r="141" spans="1:94" s="50" customFormat="1" ht="16.5" customHeight="1" x14ac:dyDescent="0.3">
      <c r="A141" s="58">
        <v>140</v>
      </c>
      <c r="B141" s="65" t="s">
        <v>511</v>
      </c>
      <c r="C141" s="65" t="s">
        <v>514</v>
      </c>
      <c r="D141" s="65" t="s">
        <v>267</v>
      </c>
      <c r="E141" s="68">
        <v>18132050</v>
      </c>
      <c r="F141" s="60"/>
      <c r="G141" s="67"/>
      <c r="H141" s="60">
        <v>43915</v>
      </c>
      <c r="I141" s="60">
        <v>43916</v>
      </c>
      <c r="J141" s="60">
        <v>44196</v>
      </c>
      <c r="K141" s="66">
        <f t="shared" si="35"/>
        <v>280</v>
      </c>
      <c r="L141" s="65" t="s">
        <v>513</v>
      </c>
      <c r="M141" s="50" t="s">
        <v>512</v>
      </c>
      <c r="N141" s="65" t="s">
        <v>511</v>
      </c>
      <c r="O141" s="50" t="s">
        <v>510</v>
      </c>
      <c r="Q141" s="50" t="s">
        <v>509</v>
      </c>
      <c r="R141" s="50" t="s">
        <v>233</v>
      </c>
      <c r="S141" s="50" t="s">
        <v>508</v>
      </c>
      <c r="T141" s="50" t="s">
        <v>231</v>
      </c>
      <c r="U141" s="65" t="s">
        <v>186</v>
      </c>
      <c r="V141" s="65" t="s">
        <v>185</v>
      </c>
      <c r="Y141" s="65" t="s">
        <v>507</v>
      </c>
      <c r="Z141" s="58">
        <v>240</v>
      </c>
      <c r="AA141" s="68">
        <v>25089302</v>
      </c>
      <c r="AB141" s="60">
        <v>43889</v>
      </c>
      <c r="AC141" s="58">
        <v>334</v>
      </c>
      <c r="AD141" s="60">
        <v>43915</v>
      </c>
      <c r="AE141" s="60">
        <v>43916</v>
      </c>
      <c r="AF141" s="51"/>
      <c r="AG141" s="63"/>
      <c r="AH141" s="62"/>
      <c r="AI141" s="62"/>
      <c r="AJ141" s="61"/>
      <c r="AK141" s="60"/>
      <c r="AL141" s="59"/>
      <c r="AM141" s="84"/>
      <c r="AN141" s="57"/>
      <c r="AO141" s="58"/>
      <c r="AP141" s="57"/>
      <c r="AR141" s="57"/>
      <c r="AS141" s="56"/>
      <c r="AW141" s="51"/>
      <c r="AX141" s="55"/>
      <c r="AZ141" s="56"/>
      <c r="BE141" s="55"/>
      <c r="BF141" s="51"/>
      <c r="BJ141" s="51"/>
      <c r="BS141" s="51"/>
      <c r="BV141" s="51"/>
      <c r="BW141" s="51"/>
      <c r="CB141" s="51"/>
      <c r="CF141" s="54">
        <f>+AF141+AS141+BF141+BS141</f>
        <v>0</v>
      </c>
      <c r="CG141" s="54">
        <f>+AJ141+AW141+BJ141+BW141</f>
        <v>0</v>
      </c>
      <c r="CH141" s="53">
        <f>IF(BV141&gt;0,BV141,IF(BI141&gt;0,BI141,IF(AV141&gt;0,AV141,IF(AI141&gt;0,AI141,J141))))</f>
        <v>44196</v>
      </c>
      <c r="CJ141" s="51">
        <f t="shared" ref="CJ141:CJ147" si="36">+E141+AF141+AS141+BF141+BS141</f>
        <v>18132050</v>
      </c>
      <c r="CK141" s="51"/>
      <c r="CL141" s="51">
        <f t="shared" ref="CL141:CL170" si="37">+CJ141-CK141</f>
        <v>18132050</v>
      </c>
      <c r="CM141" s="52"/>
      <c r="CP141" s="51"/>
    </row>
    <row r="142" spans="1:94" s="50" customFormat="1" ht="16.5" customHeight="1" x14ac:dyDescent="0.3">
      <c r="A142" s="58">
        <v>141</v>
      </c>
      <c r="B142" s="65" t="s">
        <v>506</v>
      </c>
      <c r="C142" s="65" t="s">
        <v>505</v>
      </c>
      <c r="D142" s="65" t="s">
        <v>267</v>
      </c>
      <c r="E142" s="68">
        <v>8000000</v>
      </c>
      <c r="F142" s="60"/>
      <c r="G142" s="67"/>
      <c r="H142" s="60">
        <v>43915</v>
      </c>
      <c r="I142" s="60">
        <v>43922</v>
      </c>
      <c r="J142" s="60">
        <v>44196</v>
      </c>
      <c r="K142" s="66">
        <f t="shared" si="35"/>
        <v>274</v>
      </c>
      <c r="L142" s="65" t="s">
        <v>504</v>
      </c>
      <c r="M142" s="50" t="s">
        <v>503</v>
      </c>
      <c r="N142" s="65" t="s">
        <v>502</v>
      </c>
      <c r="O142" s="50" t="s">
        <v>501</v>
      </c>
      <c r="Q142" s="50" t="s">
        <v>500</v>
      </c>
      <c r="R142" s="50" t="s">
        <v>499</v>
      </c>
      <c r="S142" s="50" t="s">
        <v>498</v>
      </c>
      <c r="T142" s="50" t="s">
        <v>88</v>
      </c>
      <c r="U142" s="65" t="s">
        <v>87</v>
      </c>
      <c r="V142" s="65" t="s">
        <v>86</v>
      </c>
      <c r="W142" s="50" t="s">
        <v>497</v>
      </c>
      <c r="X142" s="50" t="s">
        <v>496</v>
      </c>
      <c r="Y142" s="65" t="s">
        <v>354</v>
      </c>
      <c r="Z142" s="58">
        <v>133</v>
      </c>
      <c r="AA142" s="68">
        <v>8000000</v>
      </c>
      <c r="AB142" s="60">
        <v>43861</v>
      </c>
      <c r="AC142" s="58">
        <v>335</v>
      </c>
      <c r="AD142" s="60">
        <v>43915</v>
      </c>
      <c r="AE142" s="60">
        <v>43921</v>
      </c>
      <c r="AF142" s="51"/>
      <c r="AG142" s="63"/>
      <c r="AH142" s="62"/>
      <c r="AI142" s="62"/>
      <c r="AJ142" s="61"/>
      <c r="AK142" s="60"/>
      <c r="AL142" s="59"/>
      <c r="AM142" s="84"/>
      <c r="AN142" s="57"/>
      <c r="AO142" s="58"/>
      <c r="AP142" s="57"/>
      <c r="AR142" s="57"/>
      <c r="AS142" s="56"/>
      <c r="AW142" s="51"/>
      <c r="AX142" s="55"/>
      <c r="AZ142" s="56"/>
      <c r="BE142" s="55"/>
      <c r="BF142" s="51"/>
      <c r="BJ142" s="51"/>
      <c r="BS142" s="51"/>
      <c r="BV142" s="51"/>
      <c r="BW142" s="51"/>
      <c r="CB142" s="51"/>
      <c r="CF142" s="54">
        <f>+AF142+AS142+BF142+BS142</f>
        <v>0</v>
      </c>
      <c r="CG142" s="54">
        <f>+AJ142+AW142+BJ142+BW142</f>
        <v>0</v>
      </c>
      <c r="CH142" s="53">
        <f>IF(BV142&gt;0,BV142,IF(BI142&gt;0,BI142,IF(AV142&gt;0,AV142,IF(AI142&gt;0,AI142,J142))))</f>
        <v>44196</v>
      </c>
      <c r="CJ142" s="51">
        <f t="shared" si="36"/>
        <v>8000000</v>
      </c>
      <c r="CK142" s="51"/>
      <c r="CL142" s="51">
        <f t="shared" si="37"/>
        <v>8000000</v>
      </c>
      <c r="CM142" s="52"/>
      <c r="CP142" s="51"/>
    </row>
    <row r="143" spans="1:94" s="50" customFormat="1" ht="16.5" customHeight="1" x14ac:dyDescent="0.3">
      <c r="A143" s="58">
        <v>142</v>
      </c>
      <c r="B143" s="65" t="s">
        <v>491</v>
      </c>
      <c r="C143" s="65" t="s">
        <v>495</v>
      </c>
      <c r="D143" s="65" t="s">
        <v>494</v>
      </c>
      <c r="E143" s="68">
        <v>42483000</v>
      </c>
      <c r="F143" s="60"/>
      <c r="G143" s="67"/>
      <c r="H143" s="60">
        <v>43915</v>
      </c>
      <c r="I143" s="60">
        <v>43915</v>
      </c>
      <c r="J143" s="60">
        <v>44104</v>
      </c>
      <c r="K143" s="66">
        <f t="shared" si="35"/>
        <v>189</v>
      </c>
      <c r="L143" s="65" t="s">
        <v>493</v>
      </c>
      <c r="M143" s="50" t="s">
        <v>492</v>
      </c>
      <c r="N143" s="65" t="s">
        <v>491</v>
      </c>
      <c r="O143" s="50" t="s">
        <v>490</v>
      </c>
      <c r="Q143" s="50" t="s">
        <v>489</v>
      </c>
      <c r="R143" s="50" t="s">
        <v>488</v>
      </c>
      <c r="S143" s="50" t="s">
        <v>487</v>
      </c>
      <c r="T143" s="50" t="s">
        <v>130</v>
      </c>
      <c r="U143" s="65" t="s">
        <v>87</v>
      </c>
      <c r="V143" s="65" t="s">
        <v>86</v>
      </c>
      <c r="Y143" s="65" t="s">
        <v>486</v>
      </c>
      <c r="Z143" s="58">
        <v>303</v>
      </c>
      <c r="AA143" s="68">
        <v>42483000</v>
      </c>
      <c r="AB143" s="60">
        <v>43907</v>
      </c>
      <c r="AC143" s="58">
        <v>336</v>
      </c>
      <c r="AD143" s="60">
        <v>43915</v>
      </c>
      <c r="AE143" s="60">
        <v>43922</v>
      </c>
      <c r="AF143" s="51"/>
      <c r="AG143" s="63"/>
      <c r="AH143" s="62"/>
      <c r="AI143" s="62"/>
      <c r="AJ143" s="61">
        <f>IF(AI143&gt;0,AI143-J143,0)</f>
        <v>0</v>
      </c>
      <c r="AK143" s="60"/>
      <c r="AL143" s="59"/>
      <c r="AM143" s="84"/>
      <c r="AN143" s="57"/>
      <c r="AO143" s="58"/>
      <c r="AP143" s="57"/>
      <c r="AR143" s="57"/>
      <c r="AS143" s="56"/>
      <c r="AW143" s="51"/>
      <c r="AX143" s="55"/>
      <c r="AZ143" s="56"/>
      <c r="BE143" s="55"/>
      <c r="BF143" s="51"/>
      <c r="BJ143" s="51"/>
      <c r="BS143" s="51"/>
      <c r="BV143" s="51"/>
      <c r="BW143" s="51"/>
      <c r="CB143" s="51"/>
      <c r="CF143" s="54">
        <f>+AF143+AS143+BF143+BS143</f>
        <v>0</v>
      </c>
      <c r="CG143" s="54">
        <f>+AJ143+AW143+BJ143+BW143</f>
        <v>0</v>
      </c>
      <c r="CH143" s="53">
        <f>IF(BV143&gt;0,BV143,IF(BI143&gt;0,BI143,IF(AV143&gt;0,AV143,IF(AI143&gt;0,AI143,J143))))</f>
        <v>44104</v>
      </c>
      <c r="CJ143" s="51">
        <f t="shared" si="36"/>
        <v>42483000</v>
      </c>
      <c r="CK143" s="51"/>
      <c r="CL143" s="51">
        <f t="shared" si="37"/>
        <v>42483000</v>
      </c>
      <c r="CM143" s="52"/>
      <c r="CP143" s="51"/>
    </row>
    <row r="144" spans="1:94" s="50" customFormat="1" ht="16.5" customHeight="1" x14ac:dyDescent="0.3">
      <c r="A144" s="58">
        <v>143</v>
      </c>
      <c r="B144" s="65" t="s">
        <v>482</v>
      </c>
      <c r="C144" s="65" t="s">
        <v>485</v>
      </c>
      <c r="D144" s="65" t="s">
        <v>138</v>
      </c>
      <c r="E144" s="68">
        <v>4050000</v>
      </c>
      <c r="F144" s="60"/>
      <c r="G144" s="67"/>
      <c r="H144" s="60">
        <v>43916</v>
      </c>
      <c r="I144" s="60">
        <v>43922</v>
      </c>
      <c r="J144" s="60">
        <v>44196</v>
      </c>
      <c r="K144" s="66">
        <f t="shared" si="35"/>
        <v>274</v>
      </c>
      <c r="L144" s="65" t="s">
        <v>484</v>
      </c>
      <c r="M144" s="50" t="s">
        <v>483</v>
      </c>
      <c r="N144" s="65" t="s">
        <v>482</v>
      </c>
      <c r="O144" s="50" t="s">
        <v>481</v>
      </c>
      <c r="Q144" s="50" t="s">
        <v>480</v>
      </c>
      <c r="R144" s="50" t="s">
        <v>479</v>
      </c>
      <c r="S144" s="50" t="s">
        <v>478</v>
      </c>
      <c r="T144" s="50" t="s">
        <v>130</v>
      </c>
      <c r="U144" s="65" t="s">
        <v>129</v>
      </c>
      <c r="V144" s="65" t="s">
        <v>128</v>
      </c>
      <c r="W144" s="50" t="s">
        <v>127</v>
      </c>
      <c r="X144" s="50" t="s">
        <v>126</v>
      </c>
      <c r="Y144" s="65" t="s">
        <v>354</v>
      </c>
      <c r="Z144" s="58">
        <v>278</v>
      </c>
      <c r="AA144" s="68">
        <v>4050000</v>
      </c>
      <c r="AB144" s="60">
        <v>43889</v>
      </c>
      <c r="AC144" s="58">
        <v>337</v>
      </c>
      <c r="AD144" s="60">
        <v>43916</v>
      </c>
      <c r="AE144" s="60">
        <v>43920</v>
      </c>
      <c r="AF144" s="51"/>
      <c r="AG144" s="63"/>
      <c r="AH144" s="62"/>
      <c r="AI144" s="62"/>
      <c r="AJ144" s="61"/>
      <c r="AK144" s="60"/>
      <c r="AL144" s="59"/>
      <c r="AM144" s="84"/>
      <c r="AN144" s="57"/>
      <c r="AO144" s="58"/>
      <c r="AP144" s="57"/>
      <c r="AR144" s="57"/>
      <c r="AS144" s="56"/>
      <c r="AW144" s="51"/>
      <c r="AX144" s="55"/>
      <c r="AZ144" s="56"/>
      <c r="BE144" s="55"/>
      <c r="BF144" s="51"/>
      <c r="BJ144" s="51"/>
      <c r="BS144" s="51"/>
      <c r="BV144" s="51"/>
      <c r="BW144" s="51"/>
      <c r="CB144" s="51"/>
      <c r="CF144" s="54">
        <f>+AF144+AS144+BF144+BS144</f>
        <v>0</v>
      </c>
      <c r="CG144" s="54">
        <f>+AJ144+AW144+BJ144+BW144</f>
        <v>0</v>
      </c>
      <c r="CH144" s="53">
        <f>IF(BV144&gt;0,BV144,IF(BI144&gt;0,BI144,IF(AV144&gt;0,AV144,IF(AI144&gt;0,AI144,J144))))</f>
        <v>44196</v>
      </c>
      <c r="CJ144" s="51">
        <f t="shared" si="36"/>
        <v>4050000</v>
      </c>
      <c r="CK144" s="51"/>
      <c r="CL144" s="51">
        <f t="shared" si="37"/>
        <v>4050000</v>
      </c>
      <c r="CM144" s="52"/>
      <c r="CP144" s="51"/>
    </row>
    <row r="145" spans="1:94" s="50" customFormat="1" ht="16.5" customHeight="1" x14ac:dyDescent="0.3">
      <c r="A145" s="58">
        <v>144</v>
      </c>
      <c r="B145" s="65" t="s">
        <v>472</v>
      </c>
      <c r="C145" s="65" t="s">
        <v>477</v>
      </c>
      <c r="D145" s="65" t="s">
        <v>442</v>
      </c>
      <c r="E145" s="68">
        <v>605025000</v>
      </c>
      <c r="F145" s="60" t="s">
        <v>476</v>
      </c>
      <c r="G145" s="67" t="s">
        <v>475</v>
      </c>
      <c r="H145" s="60">
        <v>43917</v>
      </c>
      <c r="I145" s="60">
        <v>43922</v>
      </c>
      <c r="J145" s="60">
        <v>44104</v>
      </c>
      <c r="K145" s="66">
        <f t="shared" si="35"/>
        <v>182</v>
      </c>
      <c r="L145" s="65" t="s">
        <v>474</v>
      </c>
      <c r="M145" s="50" t="s">
        <v>473</v>
      </c>
      <c r="N145" s="65" t="s">
        <v>472</v>
      </c>
      <c r="O145" s="50" t="s">
        <v>471</v>
      </c>
      <c r="Q145" s="50" t="s">
        <v>470</v>
      </c>
      <c r="R145" s="50" t="s">
        <v>115</v>
      </c>
      <c r="S145" s="50" t="s">
        <v>469</v>
      </c>
      <c r="T145" s="50" t="s">
        <v>130</v>
      </c>
      <c r="U145" s="65" t="s">
        <v>87</v>
      </c>
      <c r="V145" s="65" t="s">
        <v>86</v>
      </c>
      <c r="Y145" s="65" t="s">
        <v>354</v>
      </c>
      <c r="Z145" s="58">
        <v>210</v>
      </c>
      <c r="AA145" s="68"/>
      <c r="AB145" s="60">
        <v>43886</v>
      </c>
      <c r="AC145" s="58">
        <v>342</v>
      </c>
      <c r="AD145" s="60">
        <v>43917</v>
      </c>
      <c r="AE145" s="60">
        <v>43920</v>
      </c>
      <c r="AF145" s="51"/>
      <c r="AG145" s="63"/>
      <c r="AH145" s="62"/>
      <c r="AI145" s="62"/>
      <c r="AJ145" s="61"/>
      <c r="AK145" s="60"/>
      <c r="AL145" s="59"/>
      <c r="AM145" s="84"/>
      <c r="AN145" s="57"/>
      <c r="AO145" s="58"/>
      <c r="AP145" s="57"/>
      <c r="AR145" s="57"/>
      <c r="AS145" s="56"/>
      <c r="AW145" s="51"/>
      <c r="AX145" s="55"/>
      <c r="AZ145" s="56"/>
      <c r="BE145" s="55"/>
      <c r="BF145" s="51"/>
      <c r="BJ145" s="51"/>
      <c r="BS145" s="51"/>
      <c r="BV145" s="51"/>
      <c r="BW145" s="51"/>
      <c r="CB145" s="51"/>
      <c r="CF145" s="54"/>
      <c r="CG145" s="54"/>
      <c r="CH145" s="53"/>
      <c r="CJ145" s="51">
        <f t="shared" si="36"/>
        <v>605025000</v>
      </c>
      <c r="CK145" s="51"/>
      <c r="CL145" s="51">
        <f t="shared" si="37"/>
        <v>605025000</v>
      </c>
      <c r="CM145" s="52"/>
      <c r="CP145" s="51"/>
    </row>
    <row r="146" spans="1:94" s="50" customFormat="1" ht="16.5" customHeight="1" x14ac:dyDescent="0.3">
      <c r="A146" s="58">
        <v>145</v>
      </c>
      <c r="B146" s="65" t="s">
        <v>447</v>
      </c>
      <c r="C146" s="65" t="s">
        <v>468</v>
      </c>
      <c r="D146" s="65" t="s">
        <v>442</v>
      </c>
      <c r="E146" s="68">
        <v>383182500</v>
      </c>
      <c r="F146" s="60" t="s">
        <v>467</v>
      </c>
      <c r="G146" s="67" t="s">
        <v>466</v>
      </c>
      <c r="H146" s="60">
        <v>43917</v>
      </c>
      <c r="I146" s="60">
        <v>43922</v>
      </c>
      <c r="J146" s="60">
        <v>44104</v>
      </c>
      <c r="K146" s="66">
        <f t="shared" si="35"/>
        <v>182</v>
      </c>
      <c r="L146" s="65" t="s">
        <v>449</v>
      </c>
      <c r="M146" s="50" t="s">
        <v>448</v>
      </c>
      <c r="N146" s="65" t="s">
        <v>447</v>
      </c>
      <c r="O146" s="50" t="s">
        <v>446</v>
      </c>
      <c r="P146" s="50">
        <v>5</v>
      </c>
      <c r="Q146" s="50" t="s">
        <v>465</v>
      </c>
      <c r="R146" s="50" t="s">
        <v>115</v>
      </c>
      <c r="S146" s="50" t="s">
        <v>444</v>
      </c>
      <c r="T146" s="50" t="s">
        <v>130</v>
      </c>
      <c r="U146" s="65" t="s">
        <v>87</v>
      </c>
      <c r="V146" s="65" t="s">
        <v>86</v>
      </c>
      <c r="Y146" s="65" t="s">
        <v>354</v>
      </c>
      <c r="Z146" s="58">
        <v>213</v>
      </c>
      <c r="AA146" s="68"/>
      <c r="AB146" s="60">
        <v>43886</v>
      </c>
      <c r="AC146" s="58">
        <v>344</v>
      </c>
      <c r="AD146" s="60">
        <v>43917</v>
      </c>
      <c r="AE146" s="60">
        <v>43920</v>
      </c>
      <c r="AF146" s="51"/>
      <c r="AG146" s="63"/>
      <c r="AH146" s="62"/>
      <c r="AI146" s="62"/>
      <c r="AJ146" s="61"/>
      <c r="AK146" s="60"/>
      <c r="AL146" s="59"/>
      <c r="AM146" s="84"/>
      <c r="AN146" s="57"/>
      <c r="AO146" s="58"/>
      <c r="AP146" s="57"/>
      <c r="AR146" s="57"/>
      <c r="AS146" s="56"/>
      <c r="AW146" s="51"/>
      <c r="AX146" s="55"/>
      <c r="AZ146" s="56"/>
      <c r="BE146" s="55"/>
      <c r="BF146" s="51"/>
      <c r="BJ146" s="51"/>
      <c r="BS146" s="51"/>
      <c r="BV146" s="51"/>
      <c r="BW146" s="51"/>
      <c r="CB146" s="51"/>
      <c r="CF146" s="54">
        <f>+AF146+AS146+BF146+BS146</f>
        <v>0</v>
      </c>
      <c r="CG146" s="54">
        <f>+AJ146+AW146+BJ146+BW146</f>
        <v>0</v>
      </c>
      <c r="CH146" s="53">
        <f>IF(BV146&gt;0,BV146,IF(BI146&gt;0,BI146,IF(AV146&gt;0,AV146,IF(AI146&gt;0,AI146,J146))))</f>
        <v>44104</v>
      </c>
      <c r="CJ146" s="51">
        <f t="shared" si="36"/>
        <v>383182500</v>
      </c>
      <c r="CK146" s="51"/>
      <c r="CL146" s="51">
        <f t="shared" si="37"/>
        <v>383182500</v>
      </c>
      <c r="CM146" s="52"/>
      <c r="CP146" s="51"/>
    </row>
    <row r="147" spans="1:94" s="50" customFormat="1" ht="16.5" customHeight="1" x14ac:dyDescent="0.3">
      <c r="A147" s="58">
        <v>146</v>
      </c>
      <c r="B147" s="65" t="s">
        <v>447</v>
      </c>
      <c r="C147" s="65" t="s">
        <v>464</v>
      </c>
      <c r="D147" s="65" t="s">
        <v>442</v>
      </c>
      <c r="E147" s="68">
        <v>887370000</v>
      </c>
      <c r="F147" s="60" t="s">
        <v>463</v>
      </c>
      <c r="G147" s="67" t="s">
        <v>462</v>
      </c>
      <c r="H147" s="60">
        <v>43917</v>
      </c>
      <c r="I147" s="60">
        <v>43922</v>
      </c>
      <c r="J147" s="60">
        <v>44104</v>
      </c>
      <c r="K147" s="66">
        <f t="shared" si="35"/>
        <v>182</v>
      </c>
      <c r="L147" s="65" t="s">
        <v>449</v>
      </c>
      <c r="M147" s="50" t="s">
        <v>448</v>
      </c>
      <c r="N147" s="65" t="s">
        <v>447</v>
      </c>
      <c r="O147" s="50" t="s">
        <v>446</v>
      </c>
      <c r="P147" s="50">
        <v>5</v>
      </c>
      <c r="Q147" s="50" t="s">
        <v>461</v>
      </c>
      <c r="R147" s="50" t="s">
        <v>115</v>
      </c>
      <c r="S147" s="50" t="s">
        <v>444</v>
      </c>
      <c r="T147" s="50" t="s">
        <v>130</v>
      </c>
      <c r="U147" s="65" t="s">
        <v>87</v>
      </c>
      <c r="V147" s="65" t="s">
        <v>86</v>
      </c>
      <c r="Y147" s="65" t="s">
        <v>354</v>
      </c>
      <c r="Z147" s="58">
        <v>212</v>
      </c>
      <c r="AA147" s="68"/>
      <c r="AB147" s="60">
        <v>43886</v>
      </c>
      <c r="AC147" s="58">
        <v>343</v>
      </c>
      <c r="AD147" s="60">
        <v>43917</v>
      </c>
      <c r="AE147" s="60">
        <v>43920</v>
      </c>
      <c r="AF147" s="51"/>
      <c r="AG147" s="63"/>
      <c r="AH147" s="62"/>
      <c r="AI147" s="62"/>
      <c r="AJ147" s="61"/>
      <c r="AK147" s="60"/>
      <c r="AL147" s="59"/>
      <c r="AM147" s="84"/>
      <c r="AN147" s="57"/>
      <c r="AO147" s="58"/>
      <c r="AP147" s="57"/>
      <c r="AR147" s="57"/>
      <c r="AS147" s="56"/>
      <c r="AW147" s="51"/>
      <c r="AX147" s="55"/>
      <c r="AZ147" s="56"/>
      <c r="BE147" s="55"/>
      <c r="BF147" s="51"/>
      <c r="BJ147" s="51"/>
      <c r="BS147" s="51"/>
      <c r="BV147" s="51"/>
      <c r="BW147" s="51"/>
      <c r="CB147" s="51"/>
      <c r="CF147" s="54">
        <f>+AF147+AS147+BF147+BS147</f>
        <v>0</v>
      </c>
      <c r="CG147" s="54">
        <f>+AJ147+AW147+BJ147+BW147</f>
        <v>0</v>
      </c>
      <c r="CH147" s="53">
        <f>IF(BV147&gt;0,BV147,IF(BI147&gt;0,BI147,IF(AV147&gt;0,AV147,IF(AI147&gt;0,AI147,J147))))</f>
        <v>44104</v>
      </c>
      <c r="CJ147" s="51">
        <f t="shared" si="36"/>
        <v>887370000</v>
      </c>
      <c r="CK147" s="51"/>
      <c r="CL147" s="51">
        <f t="shared" si="37"/>
        <v>887370000</v>
      </c>
      <c r="CM147" s="52"/>
      <c r="CP147" s="51"/>
    </row>
    <row r="148" spans="1:94" s="69" customFormat="1" ht="16.5" customHeight="1" x14ac:dyDescent="0.25">
      <c r="A148" s="71">
        <v>147</v>
      </c>
      <c r="B148" s="87" t="s">
        <v>447</v>
      </c>
      <c r="C148" s="83" t="s">
        <v>460</v>
      </c>
      <c r="D148" s="83" t="s">
        <v>442</v>
      </c>
      <c r="E148" s="80">
        <v>318646500</v>
      </c>
      <c r="F148" s="89" t="s">
        <v>459</v>
      </c>
      <c r="G148" s="89" t="s">
        <v>458</v>
      </c>
      <c r="H148" s="77">
        <v>43917</v>
      </c>
      <c r="I148" s="77">
        <v>43922</v>
      </c>
      <c r="J148" s="77">
        <v>44104</v>
      </c>
      <c r="K148" s="66">
        <f t="shared" si="35"/>
        <v>182</v>
      </c>
      <c r="L148" s="69" t="s">
        <v>449</v>
      </c>
      <c r="M148" s="69" t="s">
        <v>448</v>
      </c>
      <c r="N148" s="69" t="s">
        <v>447</v>
      </c>
      <c r="O148" s="69" t="s">
        <v>446</v>
      </c>
      <c r="P148" s="69">
        <v>5</v>
      </c>
      <c r="Q148" s="69" t="s">
        <v>457</v>
      </c>
      <c r="R148" s="69" t="s">
        <v>115</v>
      </c>
      <c r="S148" s="69" t="s">
        <v>444</v>
      </c>
      <c r="T148" s="69" t="s">
        <v>130</v>
      </c>
      <c r="U148" s="69" t="s">
        <v>87</v>
      </c>
      <c r="V148" s="69" t="s">
        <v>86</v>
      </c>
      <c r="Y148" s="69" t="s">
        <v>354</v>
      </c>
      <c r="Z148" s="71">
        <v>214</v>
      </c>
      <c r="AA148" s="80">
        <v>318646500</v>
      </c>
      <c r="AB148" s="77">
        <v>43886</v>
      </c>
      <c r="AC148" s="71">
        <v>410</v>
      </c>
      <c r="AD148" s="77">
        <v>43917</v>
      </c>
      <c r="AE148" s="77">
        <v>43920</v>
      </c>
      <c r="AF148" s="70"/>
      <c r="AG148" s="79"/>
      <c r="AH148" s="91"/>
      <c r="AI148" s="72"/>
      <c r="AJ148" s="61"/>
      <c r="AK148" s="77"/>
      <c r="AL148" s="76"/>
      <c r="AM148" s="75"/>
      <c r="AN148" s="72"/>
      <c r="AO148" s="71"/>
      <c r="AP148" s="72"/>
      <c r="AR148" s="91"/>
      <c r="AS148" s="73"/>
      <c r="AW148" s="70"/>
      <c r="AX148" s="72"/>
      <c r="AZ148" s="73"/>
      <c r="BE148" s="72"/>
      <c r="BF148" s="70"/>
      <c r="BJ148" s="70"/>
      <c r="BS148" s="70"/>
      <c r="BV148" s="70"/>
      <c r="BW148" s="70"/>
      <c r="CB148" s="70"/>
      <c r="CJ148" s="70"/>
      <c r="CK148" s="70"/>
      <c r="CL148" s="70">
        <f t="shared" si="37"/>
        <v>0</v>
      </c>
      <c r="CM148" s="71"/>
    </row>
    <row r="149" spans="1:94" s="69" customFormat="1" ht="16.5" customHeight="1" x14ac:dyDescent="0.25">
      <c r="A149" s="71">
        <v>148</v>
      </c>
      <c r="B149" s="87" t="s">
        <v>447</v>
      </c>
      <c r="C149" s="83" t="s">
        <v>456</v>
      </c>
      <c r="D149" s="83" t="s">
        <v>442</v>
      </c>
      <c r="E149" s="80">
        <v>193608000</v>
      </c>
      <c r="F149" s="89" t="s">
        <v>455</v>
      </c>
      <c r="G149" s="89" t="s">
        <v>454</v>
      </c>
      <c r="H149" s="77">
        <v>43917</v>
      </c>
      <c r="I149" s="77">
        <v>43922</v>
      </c>
      <c r="J149" s="77">
        <v>44104</v>
      </c>
      <c r="K149" s="66">
        <f t="shared" si="35"/>
        <v>182</v>
      </c>
      <c r="L149" s="69" t="s">
        <v>449</v>
      </c>
      <c r="M149" s="69" t="s">
        <v>448</v>
      </c>
      <c r="N149" s="69" t="s">
        <v>447</v>
      </c>
      <c r="O149" s="69" t="s">
        <v>446</v>
      </c>
      <c r="P149" s="69">
        <v>5</v>
      </c>
      <c r="Q149" s="69" t="s">
        <v>453</v>
      </c>
      <c r="R149" s="69" t="s">
        <v>115</v>
      </c>
      <c r="S149" s="69" t="s">
        <v>444</v>
      </c>
      <c r="T149" s="69" t="s">
        <v>130</v>
      </c>
      <c r="U149" s="69" t="s">
        <v>87</v>
      </c>
      <c r="V149" s="69" t="s">
        <v>86</v>
      </c>
      <c r="Y149" s="69" t="s">
        <v>354</v>
      </c>
      <c r="Z149" s="71">
        <v>215</v>
      </c>
      <c r="AA149" s="80">
        <v>193608000</v>
      </c>
      <c r="AB149" s="77">
        <v>43886</v>
      </c>
      <c r="AC149" s="71">
        <v>408</v>
      </c>
      <c r="AD149" s="77">
        <v>43917</v>
      </c>
      <c r="AE149" s="77">
        <v>43920</v>
      </c>
      <c r="AF149" s="70"/>
      <c r="AG149" s="79"/>
      <c r="AH149" s="91"/>
      <c r="AI149" s="72"/>
      <c r="AJ149" s="61"/>
      <c r="AK149" s="77"/>
      <c r="AL149" s="76"/>
      <c r="AM149" s="75"/>
      <c r="AN149" s="72"/>
      <c r="AO149" s="71"/>
      <c r="AP149" s="72"/>
      <c r="AR149" s="91"/>
      <c r="AS149" s="73"/>
      <c r="AW149" s="70"/>
      <c r="AX149" s="72"/>
      <c r="AZ149" s="73"/>
      <c r="BE149" s="72"/>
      <c r="BF149" s="70"/>
      <c r="BJ149" s="70"/>
      <c r="BS149" s="70"/>
      <c r="BV149" s="70"/>
      <c r="BW149" s="70"/>
      <c r="CB149" s="70"/>
      <c r="CJ149" s="70"/>
      <c r="CK149" s="70"/>
      <c r="CL149" s="70">
        <f t="shared" si="37"/>
        <v>0</v>
      </c>
      <c r="CM149" s="71"/>
    </row>
    <row r="150" spans="1:94" s="69" customFormat="1" ht="16.5" customHeight="1" x14ac:dyDescent="0.25">
      <c r="A150" s="71">
        <v>149</v>
      </c>
      <c r="B150" s="87" t="s">
        <v>447</v>
      </c>
      <c r="C150" s="83" t="s">
        <v>452</v>
      </c>
      <c r="D150" s="83" t="s">
        <v>442</v>
      </c>
      <c r="E150" s="80">
        <v>403350000</v>
      </c>
      <c r="F150" s="89" t="s">
        <v>451</v>
      </c>
      <c r="G150" s="89" t="s">
        <v>450</v>
      </c>
      <c r="H150" s="77">
        <v>43917</v>
      </c>
      <c r="I150" s="77">
        <v>43922</v>
      </c>
      <c r="J150" s="77">
        <v>44104</v>
      </c>
      <c r="K150" s="66">
        <f t="shared" si="35"/>
        <v>182</v>
      </c>
      <c r="L150" s="69" t="s">
        <v>449</v>
      </c>
      <c r="M150" s="69" t="s">
        <v>448</v>
      </c>
      <c r="N150" s="69" t="s">
        <v>447</v>
      </c>
      <c r="O150" s="69" t="s">
        <v>446</v>
      </c>
      <c r="P150" s="69">
        <v>5</v>
      </c>
      <c r="Q150" s="69" t="s">
        <v>445</v>
      </c>
      <c r="R150" s="69" t="s">
        <v>115</v>
      </c>
      <c r="S150" s="69" t="s">
        <v>444</v>
      </c>
      <c r="T150" s="69" t="s">
        <v>130</v>
      </c>
      <c r="U150" s="69" t="s">
        <v>87</v>
      </c>
      <c r="V150" s="69" t="s">
        <v>86</v>
      </c>
      <c r="Y150" s="69" t="s">
        <v>354</v>
      </c>
      <c r="Z150" s="71">
        <v>211</v>
      </c>
      <c r="AA150" s="80">
        <v>403350000</v>
      </c>
      <c r="AB150" s="77">
        <v>43886</v>
      </c>
      <c r="AC150" s="71">
        <v>409</v>
      </c>
      <c r="AD150" s="77">
        <v>43917</v>
      </c>
      <c r="AE150" s="77">
        <v>43920</v>
      </c>
      <c r="AF150" s="70"/>
      <c r="AG150" s="79"/>
      <c r="AH150" s="91"/>
      <c r="AI150" s="72"/>
      <c r="AJ150" s="61"/>
      <c r="AK150" s="77"/>
      <c r="AL150" s="76"/>
      <c r="AM150" s="75"/>
      <c r="AN150" s="72"/>
      <c r="AO150" s="71"/>
      <c r="AP150" s="72"/>
      <c r="AR150" s="91"/>
      <c r="AS150" s="73"/>
      <c r="AW150" s="70"/>
      <c r="AX150" s="72"/>
      <c r="AZ150" s="73"/>
      <c r="BE150" s="72"/>
      <c r="BF150" s="70"/>
      <c r="BJ150" s="70"/>
      <c r="BS150" s="70"/>
      <c r="BV150" s="70"/>
      <c r="BW150" s="70"/>
      <c r="CB150" s="70"/>
      <c r="CJ150" s="70"/>
      <c r="CK150" s="70"/>
      <c r="CL150" s="70">
        <f t="shared" si="37"/>
        <v>0</v>
      </c>
      <c r="CM150" s="71"/>
    </row>
    <row r="151" spans="1:94" s="50" customFormat="1" ht="16.5" customHeight="1" x14ac:dyDescent="0.3">
      <c r="A151" s="58">
        <v>150</v>
      </c>
      <c r="B151" s="65" t="s">
        <v>437</v>
      </c>
      <c r="C151" s="65" t="s">
        <v>443</v>
      </c>
      <c r="D151" s="65" t="s">
        <v>442</v>
      </c>
      <c r="E151" s="68">
        <v>1200000000</v>
      </c>
      <c r="F151" s="57" t="s">
        <v>441</v>
      </c>
      <c r="G151" s="89" t="s">
        <v>440</v>
      </c>
      <c r="H151" s="60">
        <v>43920</v>
      </c>
      <c r="I151" s="60">
        <v>43922</v>
      </c>
      <c r="J151" s="60">
        <v>44104</v>
      </c>
      <c r="K151" s="66">
        <f t="shared" si="35"/>
        <v>182</v>
      </c>
      <c r="L151" s="65" t="s">
        <v>439</v>
      </c>
      <c r="M151" s="50" t="s">
        <v>438</v>
      </c>
      <c r="N151" s="65" t="s">
        <v>437</v>
      </c>
      <c r="O151" s="50" t="s">
        <v>436</v>
      </c>
      <c r="Q151" s="50" t="s">
        <v>435</v>
      </c>
      <c r="R151" s="50" t="s">
        <v>115</v>
      </c>
      <c r="S151" s="50" t="s">
        <v>434</v>
      </c>
      <c r="T151" s="50" t="s">
        <v>130</v>
      </c>
      <c r="U151" s="65" t="s">
        <v>87</v>
      </c>
      <c r="V151" s="65" t="s">
        <v>86</v>
      </c>
      <c r="Y151" s="65" t="s">
        <v>354</v>
      </c>
      <c r="Z151" s="58">
        <v>227</v>
      </c>
      <c r="AA151" s="68">
        <v>3350000</v>
      </c>
      <c r="AB151" s="60">
        <v>43886</v>
      </c>
      <c r="AC151" s="58">
        <v>352</v>
      </c>
      <c r="AD151" s="60">
        <v>43920</v>
      </c>
      <c r="AE151" s="60"/>
      <c r="AF151" s="51"/>
      <c r="AG151" s="63"/>
      <c r="AH151" s="62"/>
      <c r="AI151" s="62"/>
      <c r="AJ151" s="61"/>
      <c r="AK151" s="60"/>
      <c r="AL151" s="59"/>
      <c r="AM151" s="84"/>
      <c r="AN151" s="57"/>
      <c r="AO151" s="58"/>
      <c r="AP151" s="57"/>
      <c r="AR151" s="57"/>
      <c r="AS151" s="56"/>
      <c r="AW151" s="51"/>
      <c r="AX151" s="55"/>
      <c r="AZ151" s="56"/>
      <c r="BE151" s="55"/>
      <c r="BF151" s="51"/>
      <c r="BJ151" s="51"/>
      <c r="BS151" s="51"/>
      <c r="BV151" s="51"/>
      <c r="BW151" s="51"/>
      <c r="CB151" s="51"/>
      <c r="CF151" s="54">
        <f>+AF151+AS151+BF151+BS151</f>
        <v>0</v>
      </c>
      <c r="CG151" s="54">
        <f>+AJ151+AW151+BJ151+BW151</f>
        <v>0</v>
      </c>
      <c r="CH151" s="53">
        <f>IF(BV151&gt;0,BV151,IF(BI151&gt;0,BI151,IF(AV151&gt;0,AV151,IF(AI151&gt;0,AI151,J151))))</f>
        <v>44104</v>
      </c>
      <c r="CJ151" s="51">
        <f>+E151+AF151+AS151+BF151+BS151</f>
        <v>1200000000</v>
      </c>
      <c r="CK151" s="51"/>
      <c r="CL151" s="51">
        <f t="shared" si="37"/>
        <v>1200000000</v>
      </c>
      <c r="CM151" s="52"/>
      <c r="CP151" s="51"/>
    </row>
    <row r="152" spans="1:94" s="50" customFormat="1" ht="16.5" customHeight="1" x14ac:dyDescent="0.3">
      <c r="A152" s="58">
        <v>151</v>
      </c>
      <c r="B152" s="65" t="s">
        <v>118</v>
      </c>
      <c r="C152" s="65" t="s">
        <v>433</v>
      </c>
      <c r="D152" s="65" t="s">
        <v>432</v>
      </c>
      <c r="E152" s="68">
        <v>186000000</v>
      </c>
      <c r="F152" s="57" t="s">
        <v>431</v>
      </c>
      <c r="G152" s="67" t="s">
        <v>430</v>
      </c>
      <c r="H152" s="60">
        <v>43921</v>
      </c>
      <c r="I152" s="60">
        <v>43922</v>
      </c>
      <c r="J152" s="60">
        <v>44104</v>
      </c>
      <c r="K152" s="66">
        <f t="shared" si="35"/>
        <v>182</v>
      </c>
      <c r="L152" s="65" t="s">
        <v>287</v>
      </c>
      <c r="M152" s="50" t="s">
        <v>286</v>
      </c>
      <c r="N152" s="65" t="s">
        <v>118</v>
      </c>
      <c r="O152" s="50" t="s">
        <v>117</v>
      </c>
      <c r="Q152" s="50" t="s">
        <v>429</v>
      </c>
      <c r="R152" s="50" t="s">
        <v>115</v>
      </c>
      <c r="S152" s="50" t="s">
        <v>283</v>
      </c>
      <c r="T152" s="50" t="s">
        <v>130</v>
      </c>
      <c r="U152" s="65" t="s">
        <v>87</v>
      </c>
      <c r="V152" s="65" t="s">
        <v>86</v>
      </c>
      <c r="Y152" s="65" t="s">
        <v>354</v>
      </c>
      <c r="Z152" s="58">
        <v>228</v>
      </c>
      <c r="AA152" s="68"/>
      <c r="AB152" s="60">
        <v>43886</v>
      </c>
      <c r="AC152" s="58">
        <v>353</v>
      </c>
      <c r="AD152" s="60">
        <v>43921</v>
      </c>
      <c r="AE152" s="60">
        <v>43922</v>
      </c>
      <c r="AF152" s="51"/>
      <c r="AG152" s="63"/>
      <c r="AH152" s="62"/>
      <c r="AI152" s="62"/>
      <c r="AJ152" s="61"/>
      <c r="AK152" s="60"/>
      <c r="AL152" s="59"/>
      <c r="AM152" s="84"/>
      <c r="AN152" s="57"/>
      <c r="AO152" s="58"/>
      <c r="AP152" s="57"/>
      <c r="AR152" s="57"/>
      <c r="AS152" s="56"/>
      <c r="AW152" s="51"/>
      <c r="AX152" s="55"/>
      <c r="AZ152" s="56"/>
      <c r="BE152" s="55"/>
      <c r="BF152" s="51"/>
      <c r="BJ152" s="51"/>
      <c r="BS152" s="51"/>
      <c r="BV152" s="51"/>
      <c r="BW152" s="51"/>
      <c r="CB152" s="51"/>
      <c r="CF152" s="54"/>
      <c r="CG152" s="54"/>
      <c r="CH152" s="53">
        <f>IF(BV152&gt;0,BV152,IF(BI152&gt;0,BI152,IF(AV152&gt;0,AV152,IF(AI152&gt;0,AI152,J152))))</f>
        <v>44104</v>
      </c>
      <c r="CJ152" s="51"/>
      <c r="CK152" s="51"/>
      <c r="CL152" s="51">
        <f t="shared" si="37"/>
        <v>0</v>
      </c>
      <c r="CM152" s="52"/>
      <c r="CP152" s="51"/>
    </row>
    <row r="153" spans="1:94" s="69" customFormat="1" ht="16.5" customHeight="1" x14ac:dyDescent="0.3">
      <c r="A153" s="71">
        <v>152</v>
      </c>
      <c r="B153" s="87" t="s">
        <v>360</v>
      </c>
      <c r="C153" s="83" t="s">
        <v>428</v>
      </c>
      <c r="D153" s="83" t="s">
        <v>378</v>
      </c>
      <c r="E153" s="80">
        <v>282000000</v>
      </c>
      <c r="F153" s="89"/>
      <c r="G153" s="89"/>
      <c r="H153" s="77">
        <v>43921</v>
      </c>
      <c r="I153" s="77">
        <v>43922</v>
      </c>
      <c r="J153" s="77">
        <v>44104</v>
      </c>
      <c r="K153" s="66">
        <f t="shared" si="35"/>
        <v>182</v>
      </c>
      <c r="L153" s="69" t="s">
        <v>287</v>
      </c>
      <c r="M153" s="69" t="s">
        <v>286</v>
      </c>
      <c r="N153" s="69" t="s">
        <v>118</v>
      </c>
      <c r="O153" s="69" t="s">
        <v>117</v>
      </c>
      <c r="Q153" s="69" t="s">
        <v>427</v>
      </c>
      <c r="R153" s="69" t="s">
        <v>115</v>
      </c>
      <c r="S153" s="69" t="s">
        <v>283</v>
      </c>
      <c r="T153" s="69" t="s">
        <v>130</v>
      </c>
      <c r="U153" s="83" t="s">
        <v>87</v>
      </c>
      <c r="V153" s="83" t="s">
        <v>86</v>
      </c>
      <c r="Y153" s="83" t="s">
        <v>354</v>
      </c>
      <c r="Z153" s="71">
        <v>230</v>
      </c>
      <c r="AA153" s="80">
        <v>282000000</v>
      </c>
      <c r="AB153" s="88">
        <v>43886</v>
      </c>
      <c r="AC153" s="71">
        <v>356</v>
      </c>
      <c r="AD153" s="77">
        <v>43921</v>
      </c>
      <c r="AE153" s="77">
        <v>43923</v>
      </c>
      <c r="AF153" s="70"/>
      <c r="AG153" s="79"/>
      <c r="AH153" s="78"/>
      <c r="AI153" s="78"/>
      <c r="AJ153" s="61"/>
      <c r="AK153" s="77"/>
      <c r="AL153" s="76"/>
      <c r="AM153" s="75"/>
      <c r="AN153" s="74"/>
      <c r="AO153" s="71"/>
      <c r="AP153" s="74"/>
      <c r="AR153" s="74"/>
      <c r="AS153" s="73"/>
      <c r="AW153" s="70"/>
      <c r="AX153" s="72"/>
      <c r="AZ153" s="73"/>
      <c r="BE153" s="72"/>
      <c r="BF153" s="70"/>
      <c r="BJ153" s="70"/>
      <c r="BS153" s="70"/>
      <c r="BV153" s="70"/>
      <c r="BW153" s="70"/>
      <c r="CB153" s="70"/>
      <c r="CF153" s="54"/>
      <c r="CG153" s="54"/>
      <c r="CH153" s="53"/>
      <c r="CI153" s="50"/>
      <c r="CJ153" s="51"/>
      <c r="CK153" s="70"/>
      <c r="CL153" s="51">
        <f t="shared" si="37"/>
        <v>0</v>
      </c>
      <c r="CM153" s="71"/>
      <c r="CP153" s="70"/>
    </row>
    <row r="154" spans="1:94" s="69" customFormat="1" ht="16.5" customHeight="1" x14ac:dyDescent="0.3">
      <c r="A154" s="71">
        <v>153</v>
      </c>
      <c r="B154" s="87" t="s">
        <v>360</v>
      </c>
      <c r="C154" s="83" t="s">
        <v>426</v>
      </c>
      <c r="D154" s="83" t="s">
        <v>378</v>
      </c>
      <c r="E154" s="80">
        <v>498000000</v>
      </c>
      <c r="F154" s="89"/>
      <c r="G154" s="89"/>
      <c r="H154" s="77">
        <v>43921</v>
      </c>
      <c r="I154" s="77">
        <v>43922</v>
      </c>
      <c r="J154" s="77">
        <v>44104</v>
      </c>
      <c r="K154" s="66">
        <f t="shared" si="35"/>
        <v>182</v>
      </c>
      <c r="L154" s="69" t="s">
        <v>287</v>
      </c>
      <c r="M154" s="69" t="s">
        <v>286</v>
      </c>
      <c r="N154" s="69" t="s">
        <v>118</v>
      </c>
      <c r="O154" s="69" t="s">
        <v>117</v>
      </c>
      <c r="Q154" s="69" t="s">
        <v>425</v>
      </c>
      <c r="R154" s="69" t="s">
        <v>115</v>
      </c>
      <c r="S154" s="69" t="s">
        <v>283</v>
      </c>
      <c r="T154" s="69" t="s">
        <v>130</v>
      </c>
      <c r="U154" s="83" t="s">
        <v>87</v>
      </c>
      <c r="V154" s="83" t="s">
        <v>86</v>
      </c>
      <c r="Y154" s="83" t="s">
        <v>354</v>
      </c>
      <c r="Z154" s="71">
        <v>229</v>
      </c>
      <c r="AA154" s="80">
        <v>498000000</v>
      </c>
      <c r="AB154" s="88">
        <v>43886</v>
      </c>
      <c r="AC154" s="71">
        <v>357</v>
      </c>
      <c r="AD154" s="77">
        <v>43921</v>
      </c>
      <c r="AE154" s="77"/>
      <c r="AF154" s="70"/>
      <c r="AG154" s="79"/>
      <c r="AH154" s="78"/>
      <c r="AI154" s="78"/>
      <c r="AJ154" s="61"/>
      <c r="AK154" s="77"/>
      <c r="AL154" s="76"/>
      <c r="AM154" s="75"/>
      <c r="AN154" s="74"/>
      <c r="AO154" s="71"/>
      <c r="AP154" s="74"/>
      <c r="AR154" s="74"/>
      <c r="AS154" s="73"/>
      <c r="AW154" s="70"/>
      <c r="AX154" s="72"/>
      <c r="AZ154" s="73"/>
      <c r="BE154" s="72"/>
      <c r="BF154" s="70"/>
      <c r="BJ154" s="70"/>
      <c r="BS154" s="70"/>
      <c r="BV154" s="70"/>
      <c r="BW154" s="70"/>
      <c r="CB154" s="70"/>
      <c r="CF154" s="54"/>
      <c r="CG154" s="54"/>
      <c r="CH154" s="53"/>
      <c r="CI154" s="50"/>
      <c r="CJ154" s="51"/>
      <c r="CK154" s="70"/>
      <c r="CL154" s="51">
        <f t="shared" si="37"/>
        <v>0</v>
      </c>
      <c r="CM154" s="71"/>
      <c r="CP154" s="70"/>
    </row>
    <row r="155" spans="1:94" s="50" customFormat="1" ht="16.5" customHeight="1" x14ac:dyDescent="0.3">
      <c r="A155" s="58">
        <v>154</v>
      </c>
      <c r="B155" s="65" t="s">
        <v>422</v>
      </c>
      <c r="C155" s="65" t="s">
        <v>424</v>
      </c>
      <c r="D155" s="65" t="s">
        <v>423</v>
      </c>
      <c r="E155" s="68">
        <v>44000000</v>
      </c>
      <c r="F155" s="60"/>
      <c r="G155" s="67"/>
      <c r="H155" s="60">
        <v>43921</v>
      </c>
      <c r="I155" s="60">
        <v>43922</v>
      </c>
      <c r="J155" s="60">
        <v>43951</v>
      </c>
      <c r="K155" s="66">
        <f t="shared" si="35"/>
        <v>29</v>
      </c>
      <c r="L155" s="65" t="s">
        <v>178</v>
      </c>
      <c r="M155" s="50" t="s">
        <v>177</v>
      </c>
      <c r="N155" s="65" t="s">
        <v>422</v>
      </c>
      <c r="O155" s="50" t="s">
        <v>175</v>
      </c>
      <c r="Q155" s="50" t="s">
        <v>421</v>
      </c>
      <c r="R155" s="50" t="s">
        <v>411</v>
      </c>
      <c r="S155" s="50" t="s">
        <v>420</v>
      </c>
      <c r="T155" s="50" t="s">
        <v>130</v>
      </c>
      <c r="U155" s="65" t="s">
        <v>113</v>
      </c>
      <c r="V155" s="65" t="s">
        <v>112</v>
      </c>
      <c r="Y155" s="65" t="s">
        <v>354</v>
      </c>
      <c r="Z155" s="58">
        <v>394</v>
      </c>
      <c r="AA155" s="68"/>
      <c r="AB155" s="60">
        <v>43918</v>
      </c>
      <c r="AC155" s="58">
        <v>354</v>
      </c>
      <c r="AD155" s="60">
        <v>43921</v>
      </c>
      <c r="AE155" s="60">
        <v>43922</v>
      </c>
      <c r="AF155" s="51"/>
      <c r="AG155" s="63"/>
      <c r="AH155" s="62"/>
      <c r="AI155" s="62"/>
      <c r="AJ155" s="61"/>
      <c r="AK155" s="60"/>
      <c r="AL155" s="59"/>
      <c r="AM155" s="84"/>
      <c r="AN155" s="57"/>
      <c r="AO155" s="58"/>
      <c r="AP155" s="57"/>
      <c r="AR155" s="57"/>
      <c r="AS155" s="56"/>
      <c r="AW155" s="51"/>
      <c r="AX155" s="55"/>
      <c r="AZ155" s="56"/>
      <c r="BE155" s="55"/>
      <c r="BF155" s="51"/>
      <c r="BJ155" s="51"/>
      <c r="BS155" s="51"/>
      <c r="BV155" s="51"/>
      <c r="BW155" s="51"/>
      <c r="CB155" s="51"/>
      <c r="CF155" s="54"/>
      <c r="CG155" s="54"/>
      <c r="CH155" s="53"/>
      <c r="CJ155" s="51"/>
      <c r="CK155" s="51"/>
      <c r="CL155" s="51">
        <f t="shared" si="37"/>
        <v>0</v>
      </c>
      <c r="CM155" s="52"/>
      <c r="CP155" s="51"/>
    </row>
    <row r="156" spans="1:94" s="50" customFormat="1" ht="16.5" customHeight="1" x14ac:dyDescent="0.3">
      <c r="A156" s="58">
        <v>155</v>
      </c>
      <c r="B156" s="65" t="s">
        <v>414</v>
      </c>
      <c r="C156" s="65" t="s">
        <v>419</v>
      </c>
      <c r="D156" s="65" t="s">
        <v>418</v>
      </c>
      <c r="E156" s="68">
        <v>153826055</v>
      </c>
      <c r="F156" s="60"/>
      <c r="G156" s="67" t="s">
        <v>417</v>
      </c>
      <c r="H156" s="60">
        <v>43921</v>
      </c>
      <c r="I156" s="60">
        <v>43922</v>
      </c>
      <c r="J156" s="60">
        <v>43982</v>
      </c>
      <c r="K156" s="66">
        <f t="shared" si="35"/>
        <v>60</v>
      </c>
      <c r="L156" s="65" t="s">
        <v>416</v>
      </c>
      <c r="M156" s="50" t="s">
        <v>415</v>
      </c>
      <c r="N156" s="65" t="s">
        <v>414</v>
      </c>
      <c r="O156" s="50" t="s">
        <v>413</v>
      </c>
      <c r="Q156" s="50" t="s">
        <v>412</v>
      </c>
      <c r="R156" s="50" t="s">
        <v>411</v>
      </c>
      <c r="S156" s="50" t="s">
        <v>410</v>
      </c>
      <c r="T156" s="50" t="s">
        <v>130</v>
      </c>
      <c r="U156" s="65" t="s">
        <v>400</v>
      </c>
      <c r="V156" s="65" t="s">
        <v>399</v>
      </c>
      <c r="Y156" s="65" t="s">
        <v>354</v>
      </c>
      <c r="Z156" s="58">
        <v>396</v>
      </c>
      <c r="AA156" s="68"/>
      <c r="AB156" s="60">
        <v>43918</v>
      </c>
      <c r="AC156" s="58">
        <v>370</v>
      </c>
      <c r="AD156" s="60">
        <v>43921</v>
      </c>
      <c r="AE156" s="60">
        <v>43934</v>
      </c>
      <c r="AF156" s="51"/>
      <c r="AG156" s="63"/>
      <c r="AH156" s="60"/>
      <c r="AI156" s="60"/>
      <c r="AJ156" s="61">
        <f>IF(AI156&gt;0,AI156-J156,0)</f>
        <v>0</v>
      </c>
      <c r="AK156" s="60"/>
      <c r="AL156" s="59"/>
      <c r="AM156" s="84"/>
      <c r="AN156" s="57"/>
      <c r="AO156" s="58"/>
      <c r="AP156" s="57"/>
      <c r="AR156" s="57"/>
      <c r="AS156" s="56"/>
      <c r="AW156" s="51">
        <f>IF(AV156&gt;0,AV156-AI156,0)</f>
        <v>0</v>
      </c>
      <c r="AX156" s="55"/>
      <c r="AZ156" s="56"/>
      <c r="BE156" s="55"/>
      <c r="BF156" s="51"/>
      <c r="BJ156" s="51">
        <f>IF(BI156&gt;0,BI156-AV156,0)</f>
        <v>0</v>
      </c>
      <c r="BS156" s="51"/>
      <c r="BV156" s="51"/>
      <c r="BW156" s="51">
        <f>IF(BV156&gt;0,BV156-BI156,0)</f>
        <v>0</v>
      </c>
      <c r="CB156" s="51"/>
      <c r="CF156" s="54">
        <f>+AF156+AS156+BF156+BS156</f>
        <v>0</v>
      </c>
      <c r="CG156" s="54">
        <f>+AJ156+AW156+BJ156+BW156</f>
        <v>0</v>
      </c>
      <c r="CH156" s="85">
        <f>IF(BV156&gt;0,BV156,IF(BI156&gt;0,BI156,IF(AV156&gt;0,AV156,IF(AI156&gt;0,AI156,J156))))</f>
        <v>43982</v>
      </c>
      <c r="CI156" s="54">
        <f>+K156+AJ156+AW156+BJ156+BW156</f>
        <v>60</v>
      </c>
      <c r="CJ156" s="51">
        <f>+E156+AF156+AS156+BF156+BS156</f>
        <v>153826055</v>
      </c>
      <c r="CK156" s="51"/>
      <c r="CL156" s="51">
        <f t="shared" si="37"/>
        <v>153826055</v>
      </c>
      <c r="CM156" s="52"/>
    </row>
    <row r="157" spans="1:94" s="69" customFormat="1" ht="16.5" customHeight="1" x14ac:dyDescent="0.3">
      <c r="A157" s="71">
        <v>156</v>
      </c>
      <c r="B157" s="87" t="s">
        <v>405</v>
      </c>
      <c r="C157" s="83" t="s">
        <v>409</v>
      </c>
      <c r="D157" s="83" t="s">
        <v>408</v>
      </c>
      <c r="E157" s="80">
        <v>64456396</v>
      </c>
      <c r="F157" s="89"/>
      <c r="G157" s="89"/>
      <c r="H157" s="77">
        <v>43921</v>
      </c>
      <c r="I157" s="77">
        <v>43922</v>
      </c>
      <c r="J157" s="77">
        <v>43982</v>
      </c>
      <c r="K157" s="66">
        <f t="shared" si="35"/>
        <v>60</v>
      </c>
      <c r="L157" s="69" t="s">
        <v>407</v>
      </c>
      <c r="M157" s="69" t="s">
        <v>406</v>
      </c>
      <c r="N157" s="87" t="s">
        <v>405</v>
      </c>
      <c r="O157" s="69" t="s">
        <v>404</v>
      </c>
      <c r="Q157" s="69" t="s">
        <v>403</v>
      </c>
      <c r="R157" s="69" t="s">
        <v>402</v>
      </c>
      <c r="S157" s="69" t="s">
        <v>401</v>
      </c>
      <c r="T157" s="69" t="s">
        <v>130</v>
      </c>
      <c r="U157" s="69" t="s">
        <v>400</v>
      </c>
      <c r="V157" s="69" t="s">
        <v>399</v>
      </c>
      <c r="Y157" s="83" t="s">
        <v>354</v>
      </c>
      <c r="Z157" s="71">
        <v>384</v>
      </c>
      <c r="AA157" s="80">
        <v>71090130</v>
      </c>
      <c r="AB157" s="88">
        <v>43916</v>
      </c>
      <c r="AC157" s="71">
        <v>358</v>
      </c>
      <c r="AD157" s="77">
        <v>43921</v>
      </c>
      <c r="AE157" s="77">
        <v>43927</v>
      </c>
      <c r="AF157" s="70"/>
      <c r="AG157" s="79"/>
      <c r="AH157" s="78"/>
      <c r="AI157" s="78"/>
      <c r="AJ157" s="61"/>
      <c r="AK157" s="77"/>
      <c r="AL157" s="76"/>
      <c r="AM157" s="75"/>
      <c r="AN157" s="74"/>
      <c r="AO157" s="71"/>
      <c r="AP157" s="74"/>
      <c r="AR157" s="74"/>
      <c r="AS157" s="73"/>
      <c r="AW157" s="70"/>
      <c r="AX157" s="72"/>
      <c r="AZ157" s="73"/>
      <c r="BE157" s="72"/>
      <c r="BF157" s="70"/>
      <c r="BJ157" s="70"/>
      <c r="BS157" s="70"/>
      <c r="BV157" s="70"/>
      <c r="BW157" s="70"/>
      <c r="CB157" s="70"/>
      <c r="CF157" s="54"/>
      <c r="CG157" s="54"/>
      <c r="CH157" s="53"/>
      <c r="CI157" s="50"/>
      <c r="CJ157" s="51"/>
      <c r="CK157" s="70"/>
      <c r="CL157" s="51">
        <f t="shared" si="37"/>
        <v>0</v>
      </c>
      <c r="CM157" s="71"/>
      <c r="CP157" s="70"/>
    </row>
    <row r="158" spans="1:94" s="69" customFormat="1" ht="16.5" customHeight="1" x14ac:dyDescent="0.3">
      <c r="A158" s="71">
        <v>157</v>
      </c>
      <c r="B158" s="87" t="s">
        <v>360</v>
      </c>
      <c r="C158" s="83" t="s">
        <v>398</v>
      </c>
      <c r="D158" s="83" t="s">
        <v>358</v>
      </c>
      <c r="E158" s="80">
        <v>241388790</v>
      </c>
      <c r="F158" s="89"/>
      <c r="G158" s="89"/>
      <c r="H158" s="77">
        <v>43921</v>
      </c>
      <c r="I158" s="77">
        <v>43922</v>
      </c>
      <c r="J158" s="77">
        <v>43982</v>
      </c>
      <c r="K158" s="66">
        <f t="shared" si="35"/>
        <v>60</v>
      </c>
      <c r="L158" s="69" t="s">
        <v>287</v>
      </c>
      <c r="M158" s="69" t="s">
        <v>286</v>
      </c>
      <c r="N158" s="69" t="s">
        <v>118</v>
      </c>
      <c r="O158" s="69" t="s">
        <v>117</v>
      </c>
      <c r="Q158" s="69" t="s">
        <v>397</v>
      </c>
      <c r="R158" s="69" t="s">
        <v>284</v>
      </c>
      <c r="S158" s="69" t="s">
        <v>283</v>
      </c>
      <c r="T158" s="69" t="s">
        <v>130</v>
      </c>
      <c r="U158" s="69" t="s">
        <v>396</v>
      </c>
      <c r="V158" s="69" t="s">
        <v>395</v>
      </c>
      <c r="Y158" s="83" t="s">
        <v>354</v>
      </c>
      <c r="Z158" s="71">
        <v>407</v>
      </c>
      <c r="AA158" s="80">
        <v>258914466</v>
      </c>
      <c r="AB158" s="88">
        <v>43917</v>
      </c>
      <c r="AC158" s="71">
        <v>359</v>
      </c>
      <c r="AD158" s="77">
        <v>43921</v>
      </c>
      <c r="AE158" s="77">
        <v>43927</v>
      </c>
      <c r="AF158" s="70"/>
      <c r="AG158" s="79"/>
      <c r="AH158" s="78"/>
      <c r="AI158" s="78"/>
      <c r="AJ158" s="61"/>
      <c r="AK158" s="77"/>
      <c r="AL158" s="76"/>
      <c r="AM158" s="75"/>
      <c r="AN158" s="74"/>
      <c r="AO158" s="71"/>
      <c r="AP158" s="74"/>
      <c r="AR158" s="74"/>
      <c r="AS158" s="73"/>
      <c r="AW158" s="70"/>
      <c r="AX158" s="72"/>
      <c r="AZ158" s="73"/>
      <c r="BE158" s="72"/>
      <c r="BF158" s="70"/>
      <c r="BJ158" s="70"/>
      <c r="BS158" s="70"/>
      <c r="BV158" s="70"/>
      <c r="BW158" s="70"/>
      <c r="CB158" s="70"/>
      <c r="CF158" s="54"/>
      <c r="CG158" s="54"/>
      <c r="CH158" s="53"/>
      <c r="CI158" s="50"/>
      <c r="CJ158" s="51"/>
      <c r="CK158" s="70"/>
      <c r="CL158" s="51">
        <f t="shared" si="37"/>
        <v>0</v>
      </c>
      <c r="CM158" s="71"/>
      <c r="CP158" s="70"/>
    </row>
    <row r="159" spans="1:94" s="69" customFormat="1" ht="16.5" customHeight="1" x14ac:dyDescent="0.3">
      <c r="A159" s="71">
        <v>158</v>
      </c>
      <c r="B159" s="87" t="s">
        <v>390</v>
      </c>
      <c r="C159" s="87" t="s">
        <v>394</v>
      </c>
      <c r="D159" s="83" t="s">
        <v>393</v>
      </c>
      <c r="E159" s="80">
        <v>30000000</v>
      </c>
      <c r="F159" s="89"/>
      <c r="G159" s="89"/>
      <c r="H159" s="77">
        <v>43921</v>
      </c>
      <c r="I159" s="77">
        <v>43922</v>
      </c>
      <c r="J159" s="77">
        <v>43951</v>
      </c>
      <c r="K159" s="66">
        <f t="shared" si="35"/>
        <v>29</v>
      </c>
      <c r="L159" s="69" t="s">
        <v>392</v>
      </c>
      <c r="M159" s="69" t="s">
        <v>391</v>
      </c>
      <c r="N159" s="87" t="s">
        <v>390</v>
      </c>
      <c r="O159" s="69" t="s">
        <v>389</v>
      </c>
      <c r="Q159" s="81" t="s">
        <v>388</v>
      </c>
      <c r="R159" s="69" t="s">
        <v>373</v>
      </c>
      <c r="S159" s="81" t="s">
        <v>387</v>
      </c>
      <c r="T159" s="69" t="s">
        <v>130</v>
      </c>
      <c r="U159" s="69" t="s">
        <v>386</v>
      </c>
      <c r="V159" s="69" t="s">
        <v>385</v>
      </c>
      <c r="Y159" s="83" t="s">
        <v>354</v>
      </c>
      <c r="Z159" s="71">
        <v>329</v>
      </c>
      <c r="AA159" s="80">
        <v>30000000</v>
      </c>
      <c r="AB159" s="88" t="s">
        <v>369</v>
      </c>
      <c r="AC159" s="71">
        <v>360</v>
      </c>
      <c r="AD159" s="77">
        <v>43921</v>
      </c>
      <c r="AE159" s="77">
        <v>43928</v>
      </c>
      <c r="AF159" s="90"/>
      <c r="AG159" s="79"/>
      <c r="AH159" s="78"/>
      <c r="AI159" s="78"/>
      <c r="AJ159" s="61"/>
      <c r="AK159" s="77"/>
      <c r="AL159" s="76"/>
      <c r="AM159" s="75"/>
      <c r="AN159" s="74"/>
      <c r="AO159" s="71"/>
      <c r="AP159" s="74"/>
      <c r="AR159" s="74"/>
      <c r="AS159" s="73"/>
      <c r="AW159" s="70"/>
      <c r="AX159" s="72"/>
      <c r="AZ159" s="73"/>
      <c r="BE159" s="72"/>
      <c r="BF159" s="70"/>
      <c r="BJ159" s="70"/>
      <c r="BS159" s="70"/>
      <c r="BV159" s="70"/>
      <c r="BW159" s="70"/>
      <c r="CB159" s="70"/>
      <c r="CF159" s="54"/>
      <c r="CG159" s="54"/>
      <c r="CH159" s="53"/>
      <c r="CI159" s="50"/>
      <c r="CJ159" s="51"/>
      <c r="CK159" s="70"/>
      <c r="CL159" s="51">
        <f t="shared" si="37"/>
        <v>0</v>
      </c>
      <c r="CM159" s="71"/>
      <c r="CP159" s="70"/>
    </row>
    <row r="160" spans="1:94" s="69" customFormat="1" ht="16.5" customHeight="1" x14ac:dyDescent="0.3">
      <c r="A160" s="71">
        <v>159</v>
      </c>
      <c r="B160" s="87" t="s">
        <v>360</v>
      </c>
      <c r="C160" s="83" t="s">
        <v>384</v>
      </c>
      <c r="D160" s="83" t="s">
        <v>358</v>
      </c>
      <c r="E160" s="80">
        <v>38513122</v>
      </c>
      <c r="F160" s="89"/>
      <c r="G160" s="89"/>
      <c r="H160" s="77">
        <v>43921</v>
      </c>
      <c r="I160" s="77">
        <v>43922</v>
      </c>
      <c r="J160" s="77">
        <v>43982</v>
      </c>
      <c r="K160" s="66">
        <f t="shared" si="35"/>
        <v>60</v>
      </c>
      <c r="L160" s="69" t="s">
        <v>287</v>
      </c>
      <c r="M160" s="69" t="s">
        <v>286</v>
      </c>
      <c r="N160" s="69" t="s">
        <v>118</v>
      </c>
      <c r="O160" s="69" t="s">
        <v>117</v>
      </c>
      <c r="Q160" s="69" t="s">
        <v>383</v>
      </c>
      <c r="R160" s="69" t="s">
        <v>233</v>
      </c>
      <c r="S160" s="69" t="s">
        <v>283</v>
      </c>
      <c r="T160" s="69" t="s">
        <v>130</v>
      </c>
      <c r="U160" s="69" t="s">
        <v>382</v>
      </c>
      <c r="V160" s="69" t="s">
        <v>381</v>
      </c>
      <c r="Y160" s="83" t="s">
        <v>354</v>
      </c>
      <c r="Z160" s="71">
        <v>389</v>
      </c>
      <c r="AA160" s="80">
        <v>40972340</v>
      </c>
      <c r="AB160" s="88" t="s">
        <v>380</v>
      </c>
      <c r="AC160" s="71">
        <v>361</v>
      </c>
      <c r="AD160" s="77">
        <v>43921</v>
      </c>
      <c r="AE160" s="77"/>
      <c r="AF160" s="70"/>
      <c r="AG160" s="79"/>
      <c r="AH160" s="78"/>
      <c r="AI160" s="78"/>
      <c r="AJ160" s="61"/>
      <c r="AK160" s="77"/>
      <c r="AL160" s="76"/>
      <c r="AM160" s="75"/>
      <c r="AN160" s="74"/>
      <c r="AO160" s="71"/>
      <c r="AP160" s="74"/>
      <c r="AR160" s="74"/>
      <c r="AS160" s="73"/>
      <c r="AW160" s="70"/>
      <c r="AX160" s="72"/>
      <c r="AZ160" s="73"/>
      <c r="BE160" s="72"/>
      <c r="BF160" s="70"/>
      <c r="BJ160" s="70"/>
      <c r="BS160" s="70"/>
      <c r="BV160" s="70"/>
      <c r="BW160" s="70"/>
      <c r="CB160" s="70"/>
      <c r="CF160" s="54"/>
      <c r="CG160" s="54"/>
      <c r="CH160" s="53"/>
      <c r="CI160" s="50"/>
      <c r="CJ160" s="51"/>
      <c r="CK160" s="70"/>
      <c r="CL160" s="51">
        <f t="shared" si="37"/>
        <v>0</v>
      </c>
      <c r="CM160" s="71"/>
      <c r="CP160" s="70"/>
    </row>
    <row r="161" spans="1:94" s="69" customFormat="1" ht="16.5" customHeight="1" x14ac:dyDescent="0.3">
      <c r="A161" s="71">
        <v>160</v>
      </c>
      <c r="B161" s="87" t="s">
        <v>376</v>
      </c>
      <c r="C161" s="83" t="s">
        <v>379</v>
      </c>
      <c r="D161" s="83" t="s">
        <v>378</v>
      </c>
      <c r="E161" s="80">
        <v>27213918</v>
      </c>
      <c r="F161" s="89"/>
      <c r="G161" s="89"/>
      <c r="H161" s="77">
        <v>43921</v>
      </c>
      <c r="I161" s="77">
        <v>43922</v>
      </c>
      <c r="J161" s="77">
        <v>44104</v>
      </c>
      <c r="K161" s="66">
        <f t="shared" si="35"/>
        <v>182</v>
      </c>
      <c r="L161" s="87" t="s">
        <v>376</v>
      </c>
      <c r="M161" s="81" t="s">
        <v>377</v>
      </c>
      <c r="N161" s="87" t="s">
        <v>376</v>
      </c>
      <c r="O161" s="69" t="s">
        <v>375</v>
      </c>
      <c r="Q161" s="81" t="s">
        <v>374</v>
      </c>
      <c r="R161" s="69" t="s">
        <v>373</v>
      </c>
      <c r="S161" s="81" t="s">
        <v>372</v>
      </c>
      <c r="T161" s="69" t="s">
        <v>130</v>
      </c>
      <c r="U161" s="69" t="s">
        <v>371</v>
      </c>
      <c r="V161" s="69" t="s">
        <v>53</v>
      </c>
      <c r="Y161" s="83" t="s">
        <v>354</v>
      </c>
      <c r="Z161" s="71">
        <v>314</v>
      </c>
      <c r="AA161" s="80">
        <v>27213918</v>
      </c>
      <c r="AB161" s="88">
        <v>43914</v>
      </c>
      <c r="AC161" s="71">
        <v>362</v>
      </c>
      <c r="AD161" s="77">
        <v>43921</v>
      </c>
      <c r="AE161" s="77">
        <v>43923</v>
      </c>
      <c r="AF161" s="70"/>
      <c r="AG161" s="79"/>
      <c r="AH161" s="78"/>
      <c r="AI161" s="78"/>
      <c r="AJ161" s="61"/>
      <c r="AK161" s="77"/>
      <c r="AL161" s="76"/>
      <c r="AM161" s="75"/>
      <c r="AN161" s="74"/>
      <c r="AO161" s="71"/>
      <c r="AP161" s="74"/>
      <c r="AR161" s="74"/>
      <c r="AS161" s="73"/>
      <c r="AW161" s="70"/>
      <c r="AX161" s="72"/>
      <c r="AZ161" s="73"/>
      <c r="BE161" s="72"/>
      <c r="BF161" s="70"/>
      <c r="BJ161" s="70"/>
      <c r="BS161" s="70"/>
      <c r="BV161" s="70"/>
      <c r="BW161" s="70"/>
      <c r="CB161" s="70"/>
      <c r="CF161" s="54"/>
      <c r="CG161" s="54"/>
      <c r="CH161" s="53"/>
      <c r="CI161" s="50"/>
      <c r="CJ161" s="51"/>
      <c r="CK161" s="70"/>
      <c r="CL161" s="51">
        <f t="shared" si="37"/>
        <v>0</v>
      </c>
      <c r="CM161" s="71"/>
      <c r="CP161" s="70"/>
    </row>
    <row r="162" spans="1:94" s="69" customFormat="1" ht="16.5" customHeight="1" x14ac:dyDescent="0.3">
      <c r="A162" s="71">
        <v>161</v>
      </c>
      <c r="B162" s="83" t="s">
        <v>250</v>
      </c>
      <c r="C162" s="87" t="s">
        <v>370</v>
      </c>
      <c r="D162" s="83" t="s">
        <v>358</v>
      </c>
      <c r="E162" s="80">
        <v>120000000</v>
      </c>
      <c r="F162" s="89"/>
      <c r="G162" s="89"/>
      <c r="H162" s="77">
        <v>43921</v>
      </c>
      <c r="I162" s="77">
        <v>43922</v>
      </c>
      <c r="J162" s="77">
        <v>43928</v>
      </c>
      <c r="K162" s="86">
        <f t="shared" si="35"/>
        <v>6</v>
      </c>
      <c r="L162" s="69" t="s">
        <v>247</v>
      </c>
      <c r="M162" s="69" t="s">
        <v>246</v>
      </c>
      <c r="N162" s="69" t="s">
        <v>245</v>
      </c>
      <c r="O162" s="69" t="s">
        <v>244</v>
      </c>
      <c r="Q162" s="81" t="s">
        <v>243</v>
      </c>
      <c r="R162" s="69" t="s">
        <v>115</v>
      </c>
      <c r="S162" s="81" t="s">
        <v>242</v>
      </c>
      <c r="T162" s="69" t="s">
        <v>130</v>
      </c>
      <c r="U162" s="83" t="s">
        <v>87</v>
      </c>
      <c r="V162" s="83" t="s">
        <v>86</v>
      </c>
      <c r="Y162" s="83" t="s">
        <v>354</v>
      </c>
      <c r="Z162" s="71">
        <v>386</v>
      </c>
      <c r="AA162" s="80">
        <v>120000000</v>
      </c>
      <c r="AB162" s="88" t="s">
        <v>369</v>
      </c>
      <c r="AC162" s="71">
        <v>363</v>
      </c>
      <c r="AD162" s="77">
        <v>43921</v>
      </c>
      <c r="AE162" s="77"/>
      <c r="AF162" s="70"/>
      <c r="AG162" s="79"/>
      <c r="AH162" s="78"/>
      <c r="AI162" s="78"/>
      <c r="AJ162" s="61"/>
      <c r="AK162" s="77"/>
      <c r="AL162" s="76"/>
      <c r="AM162" s="75"/>
      <c r="AN162" s="74"/>
      <c r="AO162" s="71"/>
      <c r="AP162" s="74"/>
      <c r="AR162" s="74"/>
      <c r="AS162" s="73"/>
      <c r="AW162" s="70"/>
      <c r="AX162" s="72"/>
      <c r="AZ162" s="73"/>
      <c r="BE162" s="72"/>
      <c r="BF162" s="70"/>
      <c r="BJ162" s="70"/>
      <c r="BS162" s="70"/>
      <c r="BV162" s="70"/>
      <c r="BW162" s="70"/>
      <c r="CB162" s="70"/>
      <c r="CF162" s="54"/>
      <c r="CG162" s="54"/>
      <c r="CH162" s="53"/>
      <c r="CI162" s="50"/>
      <c r="CJ162" s="51"/>
      <c r="CK162" s="70"/>
      <c r="CL162" s="51">
        <f t="shared" si="37"/>
        <v>0</v>
      </c>
      <c r="CM162" s="71"/>
      <c r="CP162" s="70"/>
    </row>
    <row r="163" spans="1:94" s="50" customFormat="1" ht="16.5" customHeight="1" x14ac:dyDescent="0.3">
      <c r="A163" s="58">
        <v>162</v>
      </c>
      <c r="B163" s="65" t="s">
        <v>364</v>
      </c>
      <c r="C163" s="65" t="s">
        <v>368</v>
      </c>
      <c r="D163" s="65" t="s">
        <v>367</v>
      </c>
      <c r="E163" s="68">
        <v>265000000</v>
      </c>
      <c r="F163" s="60"/>
      <c r="G163" s="67"/>
      <c r="H163" s="60">
        <v>43921</v>
      </c>
      <c r="I163" s="60">
        <v>43922</v>
      </c>
      <c r="J163" s="60">
        <v>43951</v>
      </c>
      <c r="K163" s="66">
        <f t="shared" si="35"/>
        <v>29</v>
      </c>
      <c r="L163" s="65" t="s">
        <v>366</v>
      </c>
      <c r="M163" s="50" t="s">
        <v>365</v>
      </c>
      <c r="N163" s="65" t="s">
        <v>364</v>
      </c>
      <c r="O163" s="50" t="s">
        <v>363</v>
      </c>
      <c r="Q163" s="50" t="s">
        <v>362</v>
      </c>
      <c r="R163" s="50" t="s">
        <v>115</v>
      </c>
      <c r="S163" s="50" t="s">
        <v>361</v>
      </c>
      <c r="T163" s="50" t="s">
        <v>130</v>
      </c>
      <c r="U163" s="65" t="s">
        <v>87</v>
      </c>
      <c r="V163" s="65" t="s">
        <v>86</v>
      </c>
      <c r="W163" s="50" t="s">
        <v>113</v>
      </c>
      <c r="X163" s="50" t="s">
        <v>112</v>
      </c>
      <c r="Y163" s="65" t="s">
        <v>354</v>
      </c>
      <c r="Z163" s="58">
        <v>380</v>
      </c>
      <c r="AA163" s="68"/>
      <c r="AB163" s="60">
        <v>43916</v>
      </c>
      <c r="AC163" s="58">
        <v>355</v>
      </c>
      <c r="AD163" s="60">
        <v>43921</v>
      </c>
      <c r="AE163" s="60">
        <v>43922</v>
      </c>
      <c r="AF163" s="51"/>
      <c r="AG163" s="63"/>
      <c r="AH163" s="62"/>
      <c r="AI163" s="62"/>
      <c r="AJ163" s="61"/>
      <c r="AK163" s="60"/>
      <c r="AL163" s="59"/>
      <c r="AM163" s="84"/>
      <c r="AN163" s="57"/>
      <c r="AO163" s="58"/>
      <c r="AP163" s="57"/>
      <c r="AR163" s="57"/>
      <c r="AS163" s="56"/>
      <c r="AW163" s="51"/>
      <c r="AX163" s="55"/>
      <c r="AZ163" s="56"/>
      <c r="BE163" s="55"/>
      <c r="BF163" s="51"/>
      <c r="BJ163" s="51"/>
      <c r="BS163" s="51"/>
      <c r="BV163" s="51"/>
      <c r="BW163" s="51"/>
      <c r="CB163" s="51"/>
      <c r="CF163" s="54"/>
      <c r="CG163" s="54"/>
      <c r="CH163" s="53"/>
      <c r="CJ163" s="51"/>
      <c r="CK163" s="51"/>
      <c r="CL163" s="51">
        <f t="shared" si="37"/>
        <v>0</v>
      </c>
      <c r="CM163" s="52"/>
      <c r="CP163" s="51"/>
    </row>
    <row r="164" spans="1:94" s="69" customFormat="1" ht="16.5" customHeight="1" x14ac:dyDescent="0.3">
      <c r="A164" s="71">
        <v>163</v>
      </c>
      <c r="B164" s="87" t="s">
        <v>360</v>
      </c>
      <c r="C164" s="83" t="s">
        <v>359</v>
      </c>
      <c r="D164" s="83" t="s">
        <v>358</v>
      </c>
      <c r="E164" s="80">
        <v>180000000</v>
      </c>
      <c r="F164" s="89"/>
      <c r="G164" s="89"/>
      <c r="H164" s="77">
        <v>43921</v>
      </c>
      <c r="I164" s="77">
        <v>43922</v>
      </c>
      <c r="J164" s="77">
        <v>43951</v>
      </c>
      <c r="K164" s="66">
        <f t="shared" si="35"/>
        <v>29</v>
      </c>
      <c r="L164" s="69" t="s">
        <v>287</v>
      </c>
      <c r="M164" s="69" t="s">
        <v>286</v>
      </c>
      <c r="N164" s="69" t="s">
        <v>118</v>
      </c>
      <c r="O164" s="69" t="s">
        <v>117</v>
      </c>
      <c r="Q164" s="69" t="s">
        <v>357</v>
      </c>
      <c r="R164" s="69" t="s">
        <v>115</v>
      </c>
      <c r="S164" s="69" t="s">
        <v>283</v>
      </c>
      <c r="T164" s="69" t="s">
        <v>130</v>
      </c>
      <c r="U164" s="69" t="s">
        <v>356</v>
      </c>
      <c r="V164" s="69" t="s">
        <v>355</v>
      </c>
      <c r="Y164" s="83" t="s">
        <v>354</v>
      </c>
      <c r="Z164" s="71">
        <v>381</v>
      </c>
      <c r="AA164" s="80">
        <v>180000000</v>
      </c>
      <c r="AB164" s="88">
        <v>43916</v>
      </c>
      <c r="AC164" s="71">
        <v>364</v>
      </c>
      <c r="AD164" s="77">
        <v>43921</v>
      </c>
      <c r="AE164" s="77"/>
      <c r="AF164" s="70"/>
      <c r="AG164" s="79"/>
      <c r="AH164" s="78"/>
      <c r="AI164" s="78"/>
      <c r="AJ164" s="61"/>
      <c r="AK164" s="77"/>
      <c r="AL164" s="76"/>
      <c r="AM164" s="75"/>
      <c r="AN164" s="74"/>
      <c r="AO164" s="71"/>
      <c r="AP164" s="74"/>
      <c r="AR164" s="74"/>
      <c r="AS164" s="73"/>
      <c r="AW164" s="70"/>
      <c r="AX164" s="72"/>
      <c r="AZ164" s="73"/>
      <c r="BE164" s="72"/>
      <c r="BF164" s="70"/>
      <c r="BJ164" s="70"/>
      <c r="BS164" s="70"/>
      <c r="BV164" s="70"/>
      <c r="BW164" s="70"/>
      <c r="CB164" s="70"/>
      <c r="CF164" s="54"/>
      <c r="CG164" s="54"/>
      <c r="CH164" s="53"/>
      <c r="CI164" s="50"/>
      <c r="CJ164" s="51"/>
      <c r="CK164" s="70"/>
      <c r="CL164" s="51">
        <f t="shared" si="37"/>
        <v>0</v>
      </c>
      <c r="CM164" s="71"/>
      <c r="CP164" s="70"/>
    </row>
    <row r="165" spans="1:94" s="50" customFormat="1" ht="16.5" customHeight="1" x14ac:dyDescent="0.3">
      <c r="A165" s="58">
        <v>164</v>
      </c>
      <c r="B165" s="65" t="s">
        <v>118</v>
      </c>
      <c r="C165" s="65" t="s">
        <v>353</v>
      </c>
      <c r="D165" s="65" t="s">
        <v>352</v>
      </c>
      <c r="E165" s="68">
        <v>384000000</v>
      </c>
      <c r="F165" s="57" t="s">
        <v>351</v>
      </c>
      <c r="G165" s="67" t="s">
        <v>350</v>
      </c>
      <c r="H165" s="60">
        <v>43923</v>
      </c>
      <c r="I165" s="60">
        <v>43924</v>
      </c>
      <c r="J165" s="60">
        <v>44104</v>
      </c>
      <c r="K165" s="66">
        <f t="shared" si="35"/>
        <v>180</v>
      </c>
      <c r="L165" s="65" t="s">
        <v>287</v>
      </c>
      <c r="M165" s="50" t="s">
        <v>286</v>
      </c>
      <c r="N165" s="65" t="s">
        <v>118</v>
      </c>
      <c r="O165" s="50" t="s">
        <v>117</v>
      </c>
      <c r="Q165" s="50" t="s">
        <v>349</v>
      </c>
      <c r="R165" s="50" t="s">
        <v>115</v>
      </c>
      <c r="S165" s="50" t="s">
        <v>283</v>
      </c>
      <c r="T165" s="50" t="s">
        <v>130</v>
      </c>
      <c r="U165" s="65" t="s">
        <v>348</v>
      </c>
      <c r="V165" s="65" t="s">
        <v>347</v>
      </c>
      <c r="Y165" s="65" t="s">
        <v>346</v>
      </c>
      <c r="Z165" s="58">
        <v>276</v>
      </c>
      <c r="AA165" s="68"/>
      <c r="AB165" s="60">
        <v>43889</v>
      </c>
      <c r="AC165" s="58">
        <v>371</v>
      </c>
      <c r="AD165" s="60">
        <v>43923</v>
      </c>
      <c r="AE165" s="60">
        <v>43927</v>
      </c>
      <c r="AF165" s="51"/>
      <c r="AG165" s="63"/>
      <c r="AH165" s="62"/>
      <c r="AI165" s="62"/>
      <c r="AJ165" s="61"/>
      <c r="AK165" s="60"/>
      <c r="AL165" s="59"/>
      <c r="AM165" s="84"/>
      <c r="AN165" s="57"/>
      <c r="AO165" s="58"/>
      <c r="AP165" s="57"/>
      <c r="AR165" s="57"/>
      <c r="AS165" s="56"/>
      <c r="AW165" s="51"/>
      <c r="AX165" s="55"/>
      <c r="AZ165" s="56"/>
      <c r="BE165" s="55"/>
      <c r="BF165" s="51"/>
      <c r="BJ165" s="51"/>
      <c r="BS165" s="51"/>
      <c r="BV165" s="51"/>
      <c r="BW165" s="51"/>
      <c r="CB165" s="51"/>
      <c r="CF165" s="54"/>
      <c r="CG165" s="54"/>
      <c r="CH165" s="53"/>
      <c r="CJ165" s="51"/>
      <c r="CK165" s="51"/>
      <c r="CL165" s="51">
        <f t="shared" si="37"/>
        <v>0</v>
      </c>
      <c r="CM165" s="52"/>
      <c r="CP165" s="51"/>
    </row>
    <row r="166" spans="1:94" s="50" customFormat="1" ht="16.5" customHeight="1" x14ac:dyDescent="0.3">
      <c r="A166" s="58">
        <v>165</v>
      </c>
      <c r="B166" s="65" t="s">
        <v>341</v>
      </c>
      <c r="C166" s="65" t="s">
        <v>345</v>
      </c>
      <c r="D166" s="65" t="s">
        <v>344</v>
      </c>
      <c r="E166" s="68">
        <v>34379100</v>
      </c>
      <c r="F166" s="60"/>
      <c r="G166" s="67"/>
      <c r="H166" s="60">
        <v>43923</v>
      </c>
      <c r="I166" s="60">
        <v>43928</v>
      </c>
      <c r="J166" s="60">
        <v>44196</v>
      </c>
      <c r="K166" s="66">
        <f t="shared" si="35"/>
        <v>268</v>
      </c>
      <c r="L166" s="65" t="s">
        <v>343</v>
      </c>
      <c r="M166" s="50" t="s">
        <v>342</v>
      </c>
      <c r="N166" s="65" t="s">
        <v>341</v>
      </c>
      <c r="O166" s="50" t="s">
        <v>340</v>
      </c>
      <c r="Q166" s="50" t="s">
        <v>339</v>
      </c>
      <c r="R166" s="50" t="s">
        <v>233</v>
      </c>
      <c r="S166" s="50" t="s">
        <v>338</v>
      </c>
      <c r="T166" s="50" t="s">
        <v>130</v>
      </c>
      <c r="U166" s="65" t="s">
        <v>186</v>
      </c>
      <c r="V166" s="65" t="s">
        <v>185</v>
      </c>
      <c r="Y166" s="65" t="s">
        <v>309</v>
      </c>
      <c r="Z166" s="58">
        <v>304</v>
      </c>
      <c r="AA166" s="68"/>
      <c r="AB166" s="60">
        <v>43908</v>
      </c>
      <c r="AC166" s="58">
        <v>372</v>
      </c>
      <c r="AD166" s="60">
        <v>43923</v>
      </c>
      <c r="AE166" s="60">
        <v>43928</v>
      </c>
      <c r="AF166" s="51"/>
      <c r="AG166" s="63"/>
      <c r="AH166" s="62"/>
      <c r="AI166" s="62"/>
      <c r="AJ166" s="61"/>
      <c r="AK166" s="60"/>
      <c r="AL166" s="59"/>
      <c r="AM166" s="84"/>
      <c r="AN166" s="57"/>
      <c r="AO166" s="58"/>
      <c r="AP166" s="57"/>
      <c r="AR166" s="57"/>
      <c r="AS166" s="56"/>
      <c r="AW166" s="51"/>
      <c r="AX166" s="55"/>
      <c r="AZ166" s="56"/>
      <c r="BE166" s="55"/>
      <c r="BF166" s="51"/>
      <c r="BJ166" s="51"/>
      <c r="BS166" s="51"/>
      <c r="BV166" s="51"/>
      <c r="BW166" s="51"/>
      <c r="CB166" s="51"/>
      <c r="CF166" s="54"/>
      <c r="CG166" s="54"/>
      <c r="CH166" s="53"/>
      <c r="CJ166" s="51"/>
      <c r="CK166" s="51"/>
      <c r="CL166" s="51">
        <f t="shared" si="37"/>
        <v>0</v>
      </c>
      <c r="CM166" s="52"/>
      <c r="CP166" s="51"/>
    </row>
    <row r="167" spans="1:94" s="50" customFormat="1" ht="16.5" customHeight="1" x14ac:dyDescent="0.3">
      <c r="A167" s="58">
        <v>166</v>
      </c>
      <c r="B167" s="65" t="s">
        <v>334</v>
      </c>
      <c r="C167" s="65" t="s">
        <v>337</v>
      </c>
      <c r="D167" s="65" t="s">
        <v>267</v>
      </c>
      <c r="E167" s="68">
        <v>46350959</v>
      </c>
      <c r="F167" s="60"/>
      <c r="G167" s="67"/>
      <c r="H167" s="60">
        <v>43924</v>
      </c>
      <c r="I167" s="60">
        <v>43927</v>
      </c>
      <c r="J167" s="60">
        <v>44196</v>
      </c>
      <c r="K167" s="66">
        <f t="shared" si="35"/>
        <v>269</v>
      </c>
      <c r="L167" s="65" t="s">
        <v>336</v>
      </c>
      <c r="M167" s="50" t="s">
        <v>335</v>
      </c>
      <c r="N167" s="65" t="s">
        <v>334</v>
      </c>
      <c r="O167" s="50" t="s">
        <v>333</v>
      </c>
      <c r="Q167" s="50" t="s">
        <v>332</v>
      </c>
      <c r="R167" s="50" t="s">
        <v>233</v>
      </c>
      <c r="S167" s="50" t="s">
        <v>331</v>
      </c>
      <c r="T167" s="50" t="s">
        <v>130</v>
      </c>
      <c r="U167" s="65" t="s">
        <v>330</v>
      </c>
      <c r="V167" s="65" t="s">
        <v>329</v>
      </c>
      <c r="Y167" s="65" t="s">
        <v>328</v>
      </c>
      <c r="Z167" s="58">
        <v>238</v>
      </c>
      <c r="AA167" s="68"/>
      <c r="AB167" s="60">
        <v>43887</v>
      </c>
      <c r="AC167" s="58">
        <v>373</v>
      </c>
      <c r="AD167" s="60">
        <v>43924</v>
      </c>
      <c r="AE167" s="60">
        <v>43927</v>
      </c>
      <c r="AF167" s="51"/>
      <c r="AG167" s="63"/>
      <c r="AH167" s="62"/>
      <c r="AI167" s="62"/>
      <c r="AJ167" s="61"/>
      <c r="AK167" s="60"/>
      <c r="AL167" s="59"/>
      <c r="AM167" s="84"/>
      <c r="AN167" s="57"/>
      <c r="AO167" s="58"/>
      <c r="AP167" s="57"/>
      <c r="AR167" s="57"/>
      <c r="AS167" s="56"/>
      <c r="AW167" s="51"/>
      <c r="AX167" s="55"/>
      <c r="AZ167" s="56"/>
      <c r="BE167" s="55"/>
      <c r="BF167" s="51"/>
      <c r="BJ167" s="51"/>
      <c r="BS167" s="51"/>
      <c r="BV167" s="51"/>
      <c r="BW167" s="51"/>
      <c r="CB167" s="51"/>
      <c r="CF167" s="54"/>
      <c r="CG167" s="54"/>
      <c r="CH167" s="53"/>
      <c r="CJ167" s="51"/>
      <c r="CK167" s="51"/>
      <c r="CL167" s="51">
        <f t="shared" si="37"/>
        <v>0</v>
      </c>
      <c r="CM167" s="52"/>
      <c r="CP167" s="51"/>
    </row>
    <row r="168" spans="1:94" s="50" customFormat="1" ht="16.5" customHeight="1" x14ac:dyDescent="0.3">
      <c r="A168" s="58">
        <v>167</v>
      </c>
      <c r="B168" s="65" t="s">
        <v>324</v>
      </c>
      <c r="C168" s="65" t="s">
        <v>327</v>
      </c>
      <c r="D168" s="65" t="s">
        <v>138</v>
      </c>
      <c r="E168" s="68">
        <v>131000000</v>
      </c>
      <c r="F168" s="60"/>
      <c r="G168" s="67"/>
      <c r="H168" s="60">
        <v>43927</v>
      </c>
      <c r="I168" s="60">
        <v>43945</v>
      </c>
      <c r="J168" s="60">
        <v>44196</v>
      </c>
      <c r="K168" s="66">
        <f t="shared" ref="K168:K195" si="38">+J168-I168</f>
        <v>251</v>
      </c>
      <c r="L168" s="65" t="s">
        <v>326</v>
      </c>
      <c r="M168" s="50" t="s">
        <v>325</v>
      </c>
      <c r="N168" s="65" t="s">
        <v>324</v>
      </c>
      <c r="O168" s="50" t="s">
        <v>323</v>
      </c>
      <c r="Q168" s="50" t="s">
        <v>322</v>
      </c>
      <c r="R168" s="50" t="s">
        <v>90</v>
      </c>
      <c r="S168" s="50" t="s">
        <v>321</v>
      </c>
      <c r="T168" s="50" t="s">
        <v>88</v>
      </c>
      <c r="U168" s="65" t="s">
        <v>87</v>
      </c>
      <c r="V168" s="65" t="s">
        <v>86</v>
      </c>
      <c r="W168" s="50" t="s">
        <v>85</v>
      </c>
      <c r="X168" s="50" t="s">
        <v>84</v>
      </c>
      <c r="Y168" s="65" t="s">
        <v>162</v>
      </c>
      <c r="Z168" s="58">
        <v>288</v>
      </c>
      <c r="AA168" s="68"/>
      <c r="AB168" s="60">
        <v>43900</v>
      </c>
      <c r="AC168" s="58">
        <v>402</v>
      </c>
      <c r="AD168" s="60">
        <v>43927</v>
      </c>
      <c r="AE168" s="60">
        <v>43945</v>
      </c>
      <c r="AF168" s="51"/>
      <c r="AG168" s="63"/>
      <c r="AH168" s="62"/>
      <c r="AI168" s="62"/>
      <c r="AJ168" s="61"/>
      <c r="AK168" s="60"/>
      <c r="AL168" s="59"/>
      <c r="AM168" s="84"/>
      <c r="AN168" s="57"/>
      <c r="AO168" s="58"/>
      <c r="AP168" s="57"/>
      <c r="AR168" s="57"/>
      <c r="AS168" s="56"/>
      <c r="AW168" s="51"/>
      <c r="AX168" s="55"/>
      <c r="AZ168" s="56"/>
      <c r="BE168" s="55"/>
      <c r="BF168" s="51"/>
      <c r="BJ168" s="51"/>
      <c r="BS168" s="51"/>
      <c r="BV168" s="51"/>
      <c r="BW168" s="51"/>
      <c r="CB168" s="51"/>
      <c r="CF168" s="54"/>
      <c r="CG168" s="54"/>
      <c r="CH168" s="53"/>
      <c r="CJ168" s="51"/>
      <c r="CK168" s="51"/>
      <c r="CL168" s="51">
        <f t="shared" si="37"/>
        <v>0</v>
      </c>
      <c r="CM168" s="52"/>
      <c r="CP168" s="51"/>
    </row>
    <row r="169" spans="1:94" s="50" customFormat="1" ht="16.5" customHeight="1" x14ac:dyDescent="0.3">
      <c r="A169" s="58">
        <v>168</v>
      </c>
      <c r="B169" s="65" t="s">
        <v>316</v>
      </c>
      <c r="C169" s="65" t="s">
        <v>320</v>
      </c>
      <c r="D169" s="65" t="s">
        <v>319</v>
      </c>
      <c r="E169" s="68">
        <v>178200000</v>
      </c>
      <c r="F169" s="60"/>
      <c r="G169" s="67"/>
      <c r="H169" s="60">
        <v>43927</v>
      </c>
      <c r="I169" s="60">
        <v>43928</v>
      </c>
      <c r="J169" s="60">
        <v>43982</v>
      </c>
      <c r="K169" s="66">
        <f t="shared" si="38"/>
        <v>54</v>
      </c>
      <c r="L169" s="65" t="s">
        <v>318</v>
      </c>
      <c r="M169" s="50" t="s">
        <v>317</v>
      </c>
      <c r="N169" s="65" t="s">
        <v>316</v>
      </c>
      <c r="O169" s="50" t="s">
        <v>315</v>
      </c>
      <c r="Q169" s="50" t="s">
        <v>314</v>
      </c>
      <c r="R169" s="50" t="s">
        <v>313</v>
      </c>
      <c r="S169" s="50" t="s">
        <v>312</v>
      </c>
      <c r="T169" s="50" t="s">
        <v>88</v>
      </c>
      <c r="U169" s="65" t="s">
        <v>311</v>
      </c>
      <c r="V169" s="65" t="s">
        <v>310</v>
      </c>
      <c r="Y169" s="65" t="s">
        <v>309</v>
      </c>
      <c r="Z169" s="58">
        <v>398</v>
      </c>
      <c r="AA169" s="68"/>
      <c r="AB169" s="60">
        <v>43918</v>
      </c>
      <c r="AC169" s="58">
        <v>380</v>
      </c>
      <c r="AD169" s="60">
        <v>43927</v>
      </c>
      <c r="AE169" s="60">
        <v>43927</v>
      </c>
      <c r="AF169" s="51"/>
      <c r="AG169" s="63"/>
      <c r="AH169" s="62"/>
      <c r="AI169" s="62"/>
      <c r="AJ169" s="61"/>
      <c r="AK169" s="60"/>
      <c r="AL169" s="59"/>
      <c r="AM169" s="84"/>
      <c r="AN169" s="57"/>
      <c r="AO169" s="58"/>
      <c r="AP169" s="57"/>
      <c r="AR169" s="57"/>
      <c r="AS169" s="56"/>
      <c r="AW169" s="51"/>
      <c r="AX169" s="55"/>
      <c r="AZ169" s="56"/>
      <c r="BE169" s="55"/>
      <c r="BF169" s="51"/>
      <c r="BJ169" s="51"/>
      <c r="BS169" s="51"/>
      <c r="BV169" s="51"/>
      <c r="BW169" s="51"/>
      <c r="CB169" s="51"/>
      <c r="CF169" s="54"/>
      <c r="CG169" s="54"/>
      <c r="CH169" s="53"/>
      <c r="CJ169" s="51"/>
      <c r="CK169" s="51"/>
      <c r="CL169" s="51">
        <f t="shared" si="37"/>
        <v>0</v>
      </c>
      <c r="CM169" s="52"/>
      <c r="CP169" s="51"/>
    </row>
    <row r="170" spans="1:94" s="69" customFormat="1" ht="16.5" customHeight="1" x14ac:dyDescent="0.3">
      <c r="A170" s="71">
        <v>169</v>
      </c>
      <c r="B170" s="69" t="s">
        <v>308</v>
      </c>
      <c r="C170" s="81" t="s">
        <v>307</v>
      </c>
      <c r="D170" s="83" t="s">
        <v>306</v>
      </c>
      <c r="E170" s="82">
        <v>98936600</v>
      </c>
      <c r="H170" s="77">
        <v>43927</v>
      </c>
      <c r="I170" s="77">
        <v>43929</v>
      </c>
      <c r="J170" s="77">
        <v>43951</v>
      </c>
      <c r="K170" s="66">
        <f t="shared" si="38"/>
        <v>22</v>
      </c>
      <c r="L170" s="69" t="s">
        <v>305</v>
      </c>
      <c r="M170" s="69" t="s">
        <v>304</v>
      </c>
      <c r="N170" s="69" t="s">
        <v>303</v>
      </c>
      <c r="O170" s="69" t="s">
        <v>302</v>
      </c>
      <c r="Q170" s="69" t="s">
        <v>301</v>
      </c>
      <c r="R170" s="69" t="s">
        <v>154</v>
      </c>
      <c r="S170" s="69" t="s">
        <v>300</v>
      </c>
      <c r="T170" s="69" t="s">
        <v>88</v>
      </c>
      <c r="U170" s="69" t="s">
        <v>152</v>
      </c>
      <c r="V170" s="69" t="s">
        <v>151</v>
      </c>
      <c r="Y170" s="69" t="s">
        <v>241</v>
      </c>
      <c r="Z170" s="71">
        <v>302</v>
      </c>
      <c r="AA170" s="80">
        <v>102000000</v>
      </c>
      <c r="AB170" s="77">
        <v>43907</v>
      </c>
      <c r="AC170" s="71">
        <v>395</v>
      </c>
      <c r="AD170" s="77">
        <v>43927</v>
      </c>
      <c r="AE170" s="77">
        <v>43929</v>
      </c>
      <c r="AF170" s="70"/>
      <c r="AG170" s="79"/>
      <c r="AH170" s="78"/>
      <c r="AI170" s="78"/>
      <c r="AJ170" s="61"/>
      <c r="AK170" s="77"/>
      <c r="AL170" s="76"/>
      <c r="AM170" s="75"/>
      <c r="AN170" s="74"/>
      <c r="AO170" s="71"/>
      <c r="AP170" s="74"/>
      <c r="AR170" s="74"/>
      <c r="AS170" s="73"/>
      <c r="AW170" s="70"/>
      <c r="AX170" s="72"/>
      <c r="AZ170" s="73"/>
      <c r="BE170" s="72"/>
      <c r="BF170" s="70"/>
      <c r="BJ170" s="70"/>
      <c r="BS170" s="70"/>
      <c r="BV170" s="70"/>
      <c r="BW170" s="70"/>
      <c r="CB170" s="70"/>
      <c r="CF170" s="54"/>
      <c r="CG170" s="54"/>
      <c r="CH170" s="53"/>
      <c r="CI170" s="50"/>
      <c r="CJ170" s="51"/>
      <c r="CK170" s="70"/>
      <c r="CL170" s="51">
        <f t="shared" si="37"/>
        <v>0</v>
      </c>
      <c r="CM170" s="71"/>
      <c r="CP170" s="70"/>
    </row>
    <row r="171" spans="1:94" s="69" customFormat="1" ht="16.5" customHeight="1" x14ac:dyDescent="0.3">
      <c r="A171" s="71">
        <v>170</v>
      </c>
      <c r="B171" s="69" t="s">
        <v>295</v>
      </c>
      <c r="C171" s="81" t="s">
        <v>299</v>
      </c>
      <c r="D171" s="87" t="s">
        <v>298</v>
      </c>
      <c r="E171" s="82">
        <v>131670000</v>
      </c>
      <c r="H171" s="77">
        <v>43927</v>
      </c>
      <c r="I171" s="77">
        <v>43935</v>
      </c>
      <c r="J171" s="77">
        <v>43982</v>
      </c>
      <c r="K171" s="66">
        <f t="shared" si="38"/>
        <v>47</v>
      </c>
      <c r="L171" s="69" t="s">
        <v>297</v>
      </c>
      <c r="M171" s="69" t="s">
        <v>296</v>
      </c>
      <c r="N171" s="69" t="s">
        <v>295</v>
      </c>
      <c r="O171" s="69" t="s">
        <v>294</v>
      </c>
      <c r="Q171" s="69" t="s">
        <v>293</v>
      </c>
      <c r="R171" s="69" t="s">
        <v>90</v>
      </c>
      <c r="S171" s="69" t="s">
        <v>292</v>
      </c>
      <c r="T171" s="69" t="s">
        <v>88</v>
      </c>
      <c r="U171" s="69" t="s">
        <v>85</v>
      </c>
      <c r="V171" s="69" t="s">
        <v>102</v>
      </c>
      <c r="Y171" s="69" t="s">
        <v>291</v>
      </c>
      <c r="Z171" s="71" t="s">
        <v>290</v>
      </c>
      <c r="AA171" s="80"/>
      <c r="AB171" s="77"/>
      <c r="AC171" s="71"/>
      <c r="AD171" s="77"/>
      <c r="AE171" s="77"/>
      <c r="AF171" s="70"/>
      <c r="AG171" s="79"/>
      <c r="AH171" s="78"/>
      <c r="AI171" s="78"/>
      <c r="AJ171" s="61"/>
      <c r="AK171" s="77"/>
      <c r="AL171" s="76"/>
      <c r="AM171" s="75"/>
      <c r="AN171" s="74"/>
      <c r="AO171" s="71"/>
      <c r="AP171" s="74"/>
      <c r="AR171" s="74"/>
      <c r="AS171" s="73"/>
      <c r="AW171" s="70"/>
      <c r="AX171" s="72"/>
      <c r="AZ171" s="73"/>
      <c r="BE171" s="72"/>
      <c r="BF171" s="70"/>
      <c r="BJ171" s="70"/>
      <c r="BS171" s="70"/>
      <c r="BV171" s="70"/>
      <c r="BW171" s="70"/>
      <c r="CB171" s="70"/>
      <c r="CF171" s="54"/>
      <c r="CG171" s="54"/>
      <c r="CH171" s="53"/>
      <c r="CI171" s="50"/>
      <c r="CJ171" s="51"/>
      <c r="CK171" s="70"/>
      <c r="CL171" s="51"/>
      <c r="CM171" s="71"/>
      <c r="CP171" s="70"/>
    </row>
    <row r="172" spans="1:94" s="50" customFormat="1" ht="16.5" customHeight="1" x14ac:dyDescent="0.3">
      <c r="A172" s="58">
        <v>171</v>
      </c>
      <c r="B172" s="65" t="s">
        <v>118</v>
      </c>
      <c r="C172" s="65" t="s">
        <v>289</v>
      </c>
      <c r="D172" s="65" t="s">
        <v>288</v>
      </c>
      <c r="E172" s="68">
        <v>200277672</v>
      </c>
      <c r="F172" s="60"/>
      <c r="G172" s="67"/>
      <c r="H172" s="60">
        <v>43928</v>
      </c>
      <c r="I172" s="60">
        <v>43929</v>
      </c>
      <c r="J172" s="60">
        <v>43982</v>
      </c>
      <c r="K172" s="66">
        <f t="shared" si="38"/>
        <v>53</v>
      </c>
      <c r="L172" s="65" t="s">
        <v>287</v>
      </c>
      <c r="M172" s="50" t="s">
        <v>286</v>
      </c>
      <c r="N172" s="65" t="s">
        <v>118</v>
      </c>
      <c r="O172" s="50" t="s">
        <v>117</v>
      </c>
      <c r="Q172" s="50" t="s">
        <v>285</v>
      </c>
      <c r="R172" s="50" t="s">
        <v>284</v>
      </c>
      <c r="S172" s="50" t="s">
        <v>283</v>
      </c>
      <c r="T172" s="50" t="s">
        <v>130</v>
      </c>
      <c r="U172" s="65" t="s">
        <v>282</v>
      </c>
      <c r="V172" s="65" t="s">
        <v>281</v>
      </c>
      <c r="Y172" s="65" t="s">
        <v>280</v>
      </c>
      <c r="Z172" s="58">
        <v>424</v>
      </c>
      <c r="AA172" s="68"/>
      <c r="AB172" s="60">
        <v>43917</v>
      </c>
      <c r="AC172" s="58">
        <v>383</v>
      </c>
      <c r="AD172" s="60">
        <v>43928</v>
      </c>
      <c r="AE172" s="60">
        <v>43934</v>
      </c>
      <c r="AF172" s="51"/>
      <c r="AG172" s="63"/>
      <c r="AH172" s="62"/>
      <c r="AI172" s="62"/>
      <c r="AJ172" s="61"/>
      <c r="AK172" s="60"/>
      <c r="AL172" s="59"/>
      <c r="AM172" s="84"/>
      <c r="AN172" s="57"/>
      <c r="AO172" s="58"/>
      <c r="AP172" s="57"/>
      <c r="AR172" s="57"/>
      <c r="AS172" s="56"/>
      <c r="AW172" s="51"/>
      <c r="AX172" s="55"/>
      <c r="AZ172" s="56"/>
      <c r="BE172" s="55"/>
      <c r="BF172" s="51"/>
      <c r="BJ172" s="51"/>
      <c r="BS172" s="51"/>
      <c r="BV172" s="51"/>
      <c r="BW172" s="51"/>
      <c r="CB172" s="51"/>
      <c r="CF172" s="54"/>
      <c r="CG172" s="54"/>
      <c r="CH172" s="53"/>
      <c r="CJ172" s="51"/>
      <c r="CK172" s="51"/>
      <c r="CL172" s="51"/>
      <c r="CM172" s="52"/>
      <c r="CP172" s="51"/>
    </row>
    <row r="173" spans="1:94" s="69" customFormat="1" ht="16.5" customHeight="1" x14ac:dyDescent="0.3">
      <c r="A173" s="71">
        <v>172</v>
      </c>
      <c r="B173" s="69" t="s">
        <v>279</v>
      </c>
      <c r="C173" s="81" t="s">
        <v>278</v>
      </c>
      <c r="D173" s="83" t="s">
        <v>277</v>
      </c>
      <c r="E173" s="82">
        <v>26200000</v>
      </c>
      <c r="H173" s="77">
        <v>43928</v>
      </c>
      <c r="I173" s="77">
        <v>43943</v>
      </c>
      <c r="J173" s="77">
        <v>44196</v>
      </c>
      <c r="K173" s="66">
        <f t="shared" si="38"/>
        <v>253</v>
      </c>
      <c r="L173" s="81" t="s">
        <v>276</v>
      </c>
      <c r="M173" s="69" t="s">
        <v>275</v>
      </c>
      <c r="N173" s="81" t="s">
        <v>274</v>
      </c>
      <c r="O173" s="69" t="s">
        <v>273</v>
      </c>
      <c r="Q173" s="69" t="s">
        <v>272</v>
      </c>
      <c r="R173" s="69" t="s">
        <v>271</v>
      </c>
      <c r="S173" s="69" t="s">
        <v>270</v>
      </c>
      <c r="T173" s="69" t="s">
        <v>88</v>
      </c>
      <c r="U173" s="69" t="s">
        <v>171</v>
      </c>
      <c r="V173" s="69" t="s">
        <v>252</v>
      </c>
      <c r="Y173" s="69" t="s">
        <v>269</v>
      </c>
      <c r="Z173" s="71"/>
      <c r="AA173" s="80"/>
      <c r="AB173" s="77"/>
      <c r="AC173" s="71"/>
      <c r="AD173" s="77"/>
      <c r="AE173" s="77"/>
      <c r="AF173" s="70"/>
      <c r="AG173" s="79"/>
      <c r="AH173" s="78"/>
      <c r="AI173" s="78"/>
      <c r="AJ173" s="61"/>
      <c r="AK173" s="77"/>
      <c r="AL173" s="76"/>
      <c r="AM173" s="75"/>
      <c r="AN173" s="74"/>
      <c r="AO173" s="71"/>
      <c r="AP173" s="74"/>
      <c r="AR173" s="74"/>
      <c r="AS173" s="73"/>
      <c r="AW173" s="70"/>
      <c r="AX173" s="72"/>
      <c r="AZ173" s="73"/>
      <c r="BE173" s="72"/>
      <c r="BF173" s="70"/>
      <c r="BJ173" s="70"/>
      <c r="BS173" s="70"/>
      <c r="BV173" s="70"/>
      <c r="BW173" s="70"/>
      <c r="CB173" s="70"/>
      <c r="CF173" s="54"/>
      <c r="CG173" s="54"/>
      <c r="CH173" s="53"/>
      <c r="CI173" s="50"/>
      <c r="CJ173" s="51"/>
      <c r="CK173" s="70"/>
      <c r="CL173" s="51"/>
      <c r="CM173" s="71"/>
      <c r="CP173" s="70"/>
    </row>
    <row r="174" spans="1:94" s="50" customFormat="1" ht="16.5" customHeight="1" x14ac:dyDescent="0.3">
      <c r="A174" s="58">
        <v>173</v>
      </c>
      <c r="B174" s="65" t="s">
        <v>264</v>
      </c>
      <c r="C174" s="65" t="s">
        <v>268</v>
      </c>
      <c r="D174" s="65" t="s">
        <v>267</v>
      </c>
      <c r="E174" s="68">
        <v>23562000</v>
      </c>
      <c r="F174" s="60"/>
      <c r="G174" s="67"/>
      <c r="H174" s="60">
        <v>43929</v>
      </c>
      <c r="I174" s="60">
        <v>43934</v>
      </c>
      <c r="J174" s="60">
        <v>44196</v>
      </c>
      <c r="K174" s="66">
        <f t="shared" si="38"/>
        <v>262</v>
      </c>
      <c r="L174" s="65" t="s">
        <v>266</v>
      </c>
      <c r="M174" s="50" t="s">
        <v>265</v>
      </c>
      <c r="N174" s="65" t="s">
        <v>264</v>
      </c>
      <c r="O174" s="50" t="s">
        <v>263</v>
      </c>
      <c r="Q174" s="50" t="s">
        <v>262</v>
      </c>
      <c r="R174" s="50" t="s">
        <v>233</v>
      </c>
      <c r="S174" s="50" t="s">
        <v>261</v>
      </c>
      <c r="T174" s="50" t="s">
        <v>130</v>
      </c>
      <c r="U174" s="65" t="s">
        <v>186</v>
      </c>
      <c r="V174" s="65" t="s">
        <v>185</v>
      </c>
      <c r="Y174" s="65" t="s">
        <v>251</v>
      </c>
      <c r="Z174" s="58">
        <v>313</v>
      </c>
      <c r="AA174" s="68" t="s">
        <v>260</v>
      </c>
      <c r="AB174" s="60">
        <v>43914</v>
      </c>
      <c r="AC174" s="58">
        <v>381</v>
      </c>
      <c r="AD174" s="60">
        <v>43929</v>
      </c>
      <c r="AE174" s="60">
        <v>43934</v>
      </c>
      <c r="AF174" s="51"/>
      <c r="AG174" s="63"/>
      <c r="AH174" s="62"/>
      <c r="AI174" s="62"/>
      <c r="AJ174" s="61"/>
      <c r="AK174" s="60"/>
      <c r="AL174" s="59"/>
      <c r="AM174" s="84"/>
      <c r="AN174" s="57"/>
      <c r="AO174" s="58"/>
      <c r="AP174" s="57"/>
      <c r="AR174" s="57"/>
      <c r="AS174" s="56"/>
      <c r="AW174" s="51"/>
      <c r="AX174" s="55"/>
      <c r="AZ174" s="56"/>
      <c r="BE174" s="55"/>
      <c r="BF174" s="51"/>
      <c r="BJ174" s="51"/>
      <c r="BS174" s="51"/>
      <c r="BV174" s="51"/>
      <c r="BW174" s="51"/>
      <c r="CB174" s="51"/>
      <c r="CF174" s="54"/>
      <c r="CG174" s="54"/>
      <c r="CH174" s="53"/>
      <c r="CJ174" s="51"/>
      <c r="CK174" s="51"/>
      <c r="CL174" s="51"/>
      <c r="CM174" s="52"/>
      <c r="CP174" s="51"/>
    </row>
    <row r="175" spans="1:94" s="50" customFormat="1" ht="16.5" customHeight="1" x14ac:dyDescent="0.3">
      <c r="A175" s="58">
        <v>174</v>
      </c>
      <c r="B175" s="65" t="s">
        <v>257</v>
      </c>
      <c r="C175" s="65" t="s">
        <v>259</v>
      </c>
      <c r="D175" s="65" t="s">
        <v>138</v>
      </c>
      <c r="E175" s="68">
        <v>85028990</v>
      </c>
      <c r="F175" s="60"/>
      <c r="G175" s="67"/>
      <c r="H175" s="60">
        <v>43929</v>
      </c>
      <c r="I175" s="60">
        <v>43934</v>
      </c>
      <c r="J175" s="60">
        <v>44196</v>
      </c>
      <c r="K175" s="66">
        <f t="shared" si="38"/>
        <v>262</v>
      </c>
      <c r="L175" s="65" t="s">
        <v>257</v>
      </c>
      <c r="M175" s="50" t="s">
        <v>258</v>
      </c>
      <c r="N175" s="65" t="s">
        <v>257</v>
      </c>
      <c r="O175" s="50" t="s">
        <v>256</v>
      </c>
      <c r="Q175" s="50" t="s">
        <v>255</v>
      </c>
      <c r="R175" s="50" t="s">
        <v>254</v>
      </c>
      <c r="S175" s="50" t="s">
        <v>253</v>
      </c>
      <c r="U175" s="65" t="s">
        <v>171</v>
      </c>
      <c r="V175" s="65" t="s">
        <v>252</v>
      </c>
      <c r="Y175" s="65" t="s">
        <v>251</v>
      </c>
      <c r="Z175" s="58">
        <v>405</v>
      </c>
      <c r="AA175" s="68"/>
      <c r="AB175" s="60">
        <v>43921</v>
      </c>
      <c r="AC175" s="58">
        <v>382</v>
      </c>
      <c r="AD175" s="60">
        <v>43929</v>
      </c>
      <c r="AE175" s="60"/>
      <c r="AF175" s="51"/>
      <c r="AG175" s="63"/>
      <c r="AH175" s="62"/>
      <c r="AI175" s="62"/>
      <c r="AJ175" s="61"/>
      <c r="AK175" s="60"/>
      <c r="AL175" s="59"/>
      <c r="AM175" s="84"/>
      <c r="AN175" s="57"/>
      <c r="AO175" s="58"/>
      <c r="AP175" s="57"/>
      <c r="AR175" s="57"/>
      <c r="AS175" s="56"/>
      <c r="AW175" s="51"/>
      <c r="AX175" s="55"/>
      <c r="AZ175" s="56"/>
      <c r="BE175" s="55"/>
      <c r="BF175" s="51"/>
      <c r="BJ175" s="51"/>
      <c r="BS175" s="51"/>
      <c r="BV175" s="51"/>
      <c r="BW175" s="51"/>
      <c r="CB175" s="51"/>
      <c r="CF175" s="54"/>
      <c r="CG175" s="54"/>
      <c r="CH175" s="53"/>
      <c r="CJ175" s="51"/>
      <c r="CK175" s="51"/>
      <c r="CL175" s="51"/>
      <c r="CM175" s="52"/>
      <c r="CP175" s="51"/>
    </row>
    <row r="176" spans="1:94" s="69" customFormat="1" ht="16.5" customHeight="1" x14ac:dyDescent="0.3">
      <c r="A176" s="71">
        <v>175</v>
      </c>
      <c r="B176" s="69" t="s">
        <v>250</v>
      </c>
      <c r="C176" s="81" t="s">
        <v>249</v>
      </c>
      <c r="D176" s="83" t="s">
        <v>248</v>
      </c>
      <c r="E176" s="82">
        <v>1750000000</v>
      </c>
      <c r="H176" s="77">
        <v>43929</v>
      </c>
      <c r="I176" s="77">
        <v>43929</v>
      </c>
      <c r="J176" s="77">
        <v>44104</v>
      </c>
      <c r="K176" s="86">
        <f t="shared" si="38"/>
        <v>175</v>
      </c>
      <c r="L176" s="69" t="s">
        <v>247</v>
      </c>
      <c r="M176" s="69" t="s">
        <v>246</v>
      </c>
      <c r="N176" s="69" t="s">
        <v>245</v>
      </c>
      <c r="O176" s="69" t="s">
        <v>244</v>
      </c>
      <c r="Q176" s="81" t="s">
        <v>243</v>
      </c>
      <c r="R176" s="69" t="s">
        <v>115</v>
      </c>
      <c r="S176" s="81" t="s">
        <v>242</v>
      </c>
      <c r="T176" s="69" t="s">
        <v>130</v>
      </c>
      <c r="U176" s="83" t="s">
        <v>87</v>
      </c>
      <c r="V176" s="83" t="s">
        <v>86</v>
      </c>
      <c r="Y176" s="69" t="s">
        <v>241</v>
      </c>
      <c r="Z176" s="71"/>
      <c r="AA176" s="80"/>
      <c r="AB176" s="77"/>
      <c r="AC176" s="71"/>
      <c r="AD176" s="77"/>
      <c r="AE176" s="77"/>
      <c r="AF176" s="70"/>
      <c r="AG176" s="79"/>
      <c r="AH176" s="78"/>
      <c r="AI176" s="78"/>
      <c r="AJ176" s="61"/>
      <c r="AK176" s="77"/>
      <c r="AL176" s="76"/>
      <c r="AM176" s="75"/>
      <c r="AN176" s="74"/>
      <c r="AO176" s="71"/>
      <c r="AP176" s="74"/>
      <c r="AR176" s="74"/>
      <c r="AS176" s="73"/>
      <c r="AW176" s="70"/>
      <c r="AX176" s="72"/>
      <c r="AZ176" s="73"/>
      <c r="BE176" s="72"/>
      <c r="BF176" s="70"/>
      <c r="BJ176" s="70"/>
      <c r="BS176" s="70"/>
      <c r="BV176" s="70"/>
      <c r="BW176" s="70"/>
      <c r="CB176" s="70"/>
      <c r="CF176" s="54"/>
      <c r="CG176" s="54"/>
      <c r="CH176" s="53"/>
      <c r="CI176" s="50"/>
      <c r="CJ176" s="51"/>
      <c r="CK176" s="70"/>
      <c r="CL176" s="51"/>
      <c r="CM176" s="71"/>
      <c r="CP176" s="70"/>
    </row>
    <row r="177" spans="1:94" s="69" customFormat="1" ht="16.5" customHeight="1" x14ac:dyDescent="0.3">
      <c r="A177" s="71">
        <v>176</v>
      </c>
      <c r="B177" s="69" t="s">
        <v>240</v>
      </c>
      <c r="C177" s="81" t="s">
        <v>239</v>
      </c>
      <c r="D177" s="83" t="s">
        <v>227</v>
      </c>
      <c r="E177" s="82">
        <v>11420400</v>
      </c>
      <c r="H177" s="77">
        <v>43937</v>
      </c>
      <c r="I177" s="77">
        <v>43938</v>
      </c>
      <c r="J177" s="77">
        <v>44196</v>
      </c>
      <c r="K177" s="66">
        <f t="shared" si="38"/>
        <v>258</v>
      </c>
      <c r="L177" s="81" t="s">
        <v>238</v>
      </c>
      <c r="M177" s="69" t="s">
        <v>237</v>
      </c>
      <c r="N177" s="81" t="s">
        <v>236</v>
      </c>
      <c r="O177" s="69" t="s">
        <v>235</v>
      </c>
      <c r="Q177" s="69" t="s">
        <v>234</v>
      </c>
      <c r="R177" s="69" t="s">
        <v>233</v>
      </c>
      <c r="S177" s="69" t="s">
        <v>232</v>
      </c>
      <c r="T177" s="69" t="s">
        <v>231</v>
      </c>
      <c r="U177" s="83" t="s">
        <v>186</v>
      </c>
      <c r="V177" s="83" t="s">
        <v>185</v>
      </c>
      <c r="Y177" s="69" t="s">
        <v>230</v>
      </c>
      <c r="Z177" s="71"/>
      <c r="AA177" s="80"/>
      <c r="AB177" s="77"/>
      <c r="AC177" s="71"/>
      <c r="AD177" s="77"/>
      <c r="AE177" s="77"/>
      <c r="AF177" s="70"/>
      <c r="AG177" s="79"/>
      <c r="AH177" s="78"/>
      <c r="AI177" s="78"/>
      <c r="AJ177" s="61"/>
      <c r="AK177" s="77"/>
      <c r="AL177" s="76"/>
      <c r="AM177" s="75"/>
      <c r="AN177" s="74"/>
      <c r="AO177" s="71"/>
      <c r="AP177" s="74"/>
      <c r="AR177" s="74"/>
      <c r="AS177" s="73"/>
      <c r="AW177" s="70"/>
      <c r="AX177" s="72"/>
      <c r="AZ177" s="73"/>
      <c r="BE177" s="72"/>
      <c r="BF177" s="70"/>
      <c r="BJ177" s="70"/>
      <c r="BS177" s="70"/>
      <c r="BV177" s="70"/>
      <c r="BW177" s="70"/>
      <c r="CB177" s="70"/>
      <c r="CF177" s="54"/>
      <c r="CG177" s="54"/>
      <c r="CH177" s="53"/>
      <c r="CI177" s="50"/>
      <c r="CJ177" s="51"/>
      <c r="CK177" s="70"/>
      <c r="CL177" s="51"/>
      <c r="CM177" s="71"/>
      <c r="CP177" s="70"/>
    </row>
    <row r="178" spans="1:94" s="69" customFormat="1" ht="16.5" customHeight="1" x14ac:dyDescent="0.3">
      <c r="A178" s="71">
        <v>177</v>
      </c>
      <c r="B178" s="69" t="s">
        <v>229</v>
      </c>
      <c r="C178" s="81" t="s">
        <v>228</v>
      </c>
      <c r="D178" s="83" t="s">
        <v>227</v>
      </c>
      <c r="E178" s="82">
        <v>11131362</v>
      </c>
      <c r="H178" s="77">
        <v>43937</v>
      </c>
      <c r="I178" s="77"/>
      <c r="J178" s="77"/>
      <c r="K178" s="66">
        <f t="shared" si="38"/>
        <v>0</v>
      </c>
      <c r="L178" s="81"/>
      <c r="N178" s="81"/>
      <c r="Z178" s="71"/>
      <c r="AA178" s="80"/>
      <c r="AB178" s="77"/>
      <c r="AC178" s="71"/>
      <c r="AD178" s="77"/>
      <c r="AE178" s="77"/>
      <c r="AF178" s="70"/>
      <c r="AG178" s="79"/>
      <c r="AH178" s="78"/>
      <c r="AI178" s="78"/>
      <c r="AJ178" s="61"/>
      <c r="AK178" s="77"/>
      <c r="AL178" s="76"/>
      <c r="AM178" s="75"/>
      <c r="AN178" s="74"/>
      <c r="AO178" s="71"/>
      <c r="AP178" s="74"/>
      <c r="AR178" s="74"/>
      <c r="AS178" s="73"/>
      <c r="AW178" s="70"/>
      <c r="AX178" s="72"/>
      <c r="AZ178" s="73"/>
      <c r="BE178" s="72"/>
      <c r="BF178" s="70"/>
      <c r="BJ178" s="70"/>
      <c r="BS178" s="70"/>
      <c r="BV178" s="70"/>
      <c r="BW178" s="70"/>
      <c r="CB178" s="70"/>
      <c r="CF178" s="54"/>
      <c r="CG178" s="54"/>
      <c r="CH178" s="53"/>
      <c r="CI178" s="50"/>
      <c r="CJ178" s="51"/>
      <c r="CK178" s="70"/>
      <c r="CL178" s="51"/>
      <c r="CM178" s="71"/>
      <c r="CP178" s="70"/>
    </row>
    <row r="179" spans="1:94" s="50" customFormat="1" ht="16.5" customHeight="1" x14ac:dyDescent="0.3">
      <c r="A179" s="58">
        <v>178</v>
      </c>
      <c r="B179" s="65" t="s">
        <v>222</v>
      </c>
      <c r="C179" s="65" t="s">
        <v>226</v>
      </c>
      <c r="D179" s="65" t="s">
        <v>225</v>
      </c>
      <c r="E179" s="68">
        <v>105954506</v>
      </c>
      <c r="F179" s="60"/>
      <c r="G179" s="67"/>
      <c r="H179" s="60">
        <v>43937</v>
      </c>
      <c r="I179" s="60">
        <v>43938</v>
      </c>
      <c r="J179" s="60">
        <v>43984</v>
      </c>
      <c r="K179" s="66">
        <f t="shared" si="38"/>
        <v>46</v>
      </c>
      <c r="L179" s="65" t="s">
        <v>224</v>
      </c>
      <c r="M179" s="50" t="s">
        <v>223</v>
      </c>
      <c r="N179" s="65" t="s">
        <v>222</v>
      </c>
      <c r="O179" s="50" t="s">
        <v>221</v>
      </c>
      <c r="Q179" s="50" t="s">
        <v>220</v>
      </c>
      <c r="R179" s="50" t="s">
        <v>154</v>
      </c>
      <c r="S179" s="50" t="s">
        <v>219</v>
      </c>
      <c r="T179" s="50" t="s">
        <v>218</v>
      </c>
      <c r="U179" s="65" t="s">
        <v>87</v>
      </c>
      <c r="V179" s="65" t="s">
        <v>86</v>
      </c>
      <c r="W179" s="50" t="s">
        <v>217</v>
      </c>
      <c r="X179" s="50" t="s">
        <v>216</v>
      </c>
      <c r="Y179" s="65" t="s">
        <v>215</v>
      </c>
      <c r="Z179" s="58">
        <v>409</v>
      </c>
      <c r="AA179" s="68"/>
      <c r="AB179" s="60">
        <v>43923</v>
      </c>
      <c r="AC179" s="58">
        <v>396</v>
      </c>
      <c r="AD179" s="60">
        <v>43937</v>
      </c>
      <c r="AE179" s="60">
        <v>43938</v>
      </c>
      <c r="AF179" s="51"/>
      <c r="AG179" s="63"/>
      <c r="AH179" s="60"/>
      <c r="AI179" s="60"/>
      <c r="AJ179" s="61">
        <f>IF(AI179&gt;0,AI179-J179,0)</f>
        <v>0</v>
      </c>
      <c r="AK179" s="60"/>
      <c r="AL179" s="59"/>
      <c r="AM179" s="84"/>
      <c r="AN179" s="57"/>
      <c r="AO179" s="58"/>
      <c r="AP179" s="57"/>
      <c r="AR179" s="57"/>
      <c r="AS179" s="56"/>
      <c r="AW179" s="51">
        <f>IF(AV179&gt;0,AV179-AI179,0)</f>
        <v>0</v>
      </c>
      <c r="AX179" s="55"/>
      <c r="AZ179" s="56"/>
      <c r="BE179" s="55"/>
      <c r="BF179" s="51"/>
      <c r="BJ179" s="51">
        <f>IF(BI179&gt;0,BI179-AV179,0)</f>
        <v>0</v>
      </c>
      <c r="BS179" s="51"/>
      <c r="BV179" s="51"/>
      <c r="BW179" s="51">
        <f>IF(BV179&gt;0,BV179-BI179,0)</f>
        <v>0</v>
      </c>
      <c r="CB179" s="51"/>
      <c r="CF179" s="54">
        <f>+AF179+AS179+BF179+BS179</f>
        <v>0</v>
      </c>
      <c r="CG179" s="54">
        <f>+AJ179+AW179+BJ179+BW179</f>
        <v>0</v>
      </c>
      <c r="CH179" s="85">
        <f>IF(BV179&gt;0,BV179,IF(BI179&gt;0,BI179,IF(AV179&gt;0,AV179,IF(AI179&gt;0,AI179,J179))))</f>
        <v>43984</v>
      </c>
      <c r="CI179" s="54">
        <f>+K179+AJ179+AW179+BJ179+BW179</f>
        <v>46</v>
      </c>
      <c r="CJ179" s="51">
        <f>+E179+AF179+AS179+BF179+BS179</f>
        <v>105954506</v>
      </c>
      <c r="CK179" s="51"/>
      <c r="CL179" s="51">
        <f>+CJ179-CK179</f>
        <v>105954506</v>
      </c>
      <c r="CM179" s="52"/>
    </row>
    <row r="180" spans="1:94" s="50" customFormat="1" ht="16.5" customHeight="1" x14ac:dyDescent="0.3">
      <c r="A180" s="58">
        <v>179</v>
      </c>
      <c r="B180" s="65" t="s">
        <v>210</v>
      </c>
      <c r="C180" s="65" t="s">
        <v>214</v>
      </c>
      <c r="D180" s="65" t="s">
        <v>213</v>
      </c>
      <c r="E180" s="68">
        <v>160000000</v>
      </c>
      <c r="F180" s="60"/>
      <c r="G180" s="67"/>
      <c r="H180" s="60">
        <v>43944</v>
      </c>
      <c r="I180" s="60">
        <v>43948</v>
      </c>
      <c r="J180" s="60">
        <v>44012</v>
      </c>
      <c r="K180" s="66">
        <f t="shared" si="38"/>
        <v>64</v>
      </c>
      <c r="L180" s="65" t="s">
        <v>212</v>
      </c>
      <c r="M180" s="50" t="s">
        <v>211</v>
      </c>
      <c r="N180" s="65" t="s">
        <v>210</v>
      </c>
      <c r="O180" s="50" t="s">
        <v>209</v>
      </c>
      <c r="Q180" s="50" t="s">
        <v>208</v>
      </c>
      <c r="R180" s="50" t="s">
        <v>90</v>
      </c>
      <c r="S180" s="50" t="s">
        <v>207</v>
      </c>
      <c r="T180" s="50" t="s">
        <v>88</v>
      </c>
      <c r="U180" s="65" t="s">
        <v>87</v>
      </c>
      <c r="V180" s="65" t="s">
        <v>86</v>
      </c>
      <c r="Y180" s="65" t="s">
        <v>140</v>
      </c>
      <c r="Z180" s="58">
        <v>444</v>
      </c>
      <c r="AA180" s="64"/>
      <c r="AB180" s="60">
        <v>43941</v>
      </c>
      <c r="AC180" s="58">
        <v>412</v>
      </c>
      <c r="AD180" s="60">
        <v>43944</v>
      </c>
      <c r="AE180" s="60">
        <v>43944</v>
      </c>
      <c r="AF180" s="51"/>
      <c r="AG180" s="63"/>
      <c r="AH180" s="62"/>
      <c r="AI180" s="62"/>
      <c r="AJ180" s="61"/>
      <c r="AK180" s="60"/>
      <c r="AL180" s="59"/>
      <c r="AM180" s="51"/>
      <c r="AN180" s="57"/>
      <c r="AO180" s="58"/>
      <c r="AP180" s="57"/>
      <c r="AR180" s="57"/>
      <c r="AS180" s="56"/>
      <c r="AU180" s="55"/>
      <c r="AV180" s="55"/>
      <c r="AW180" s="51"/>
      <c r="AX180" s="55"/>
      <c r="AZ180" s="56"/>
      <c r="BE180" s="55"/>
      <c r="BF180" s="51"/>
      <c r="BJ180" s="51"/>
      <c r="BS180" s="51"/>
      <c r="BV180" s="51"/>
      <c r="BW180" s="51"/>
      <c r="CB180" s="51"/>
      <c r="CF180" s="54">
        <f>+AF180+AS180+BF180+BS180</f>
        <v>0</v>
      </c>
      <c r="CG180" s="54">
        <f>+AJ180+AW180+BJ180+BW180</f>
        <v>0</v>
      </c>
      <c r="CH180" s="53">
        <f>IF(BV180&gt;0,BV180,IF(BI180&gt;0,BI180,IF(AV180&gt;0,AV180,IF(AI180&gt;0,AI180,J180))))</f>
        <v>44012</v>
      </c>
      <c r="CJ180" s="51">
        <f>+E180+AF180+AS180+BF180+BS180</f>
        <v>160000000</v>
      </c>
      <c r="CK180" s="51"/>
      <c r="CL180" s="51">
        <f>+CJ180-CK180</f>
        <v>160000000</v>
      </c>
      <c r="CM180" s="52"/>
      <c r="CP180" s="51"/>
    </row>
    <row r="181" spans="1:94" s="50" customFormat="1" ht="16.5" customHeight="1" x14ac:dyDescent="0.3">
      <c r="A181" s="58">
        <v>180</v>
      </c>
      <c r="B181" s="65" t="s">
        <v>203</v>
      </c>
      <c r="C181" s="65" t="s">
        <v>206</v>
      </c>
      <c r="D181" s="65" t="s">
        <v>205</v>
      </c>
      <c r="E181" s="68">
        <v>9792000</v>
      </c>
      <c r="F181" s="60"/>
      <c r="G181" s="67"/>
      <c r="H181" s="60">
        <v>43944</v>
      </c>
      <c r="I181" s="60">
        <v>43952</v>
      </c>
      <c r="J181" s="60">
        <v>44135</v>
      </c>
      <c r="K181" s="66">
        <f t="shared" si="38"/>
        <v>183</v>
      </c>
      <c r="L181" s="65" t="s">
        <v>203</v>
      </c>
      <c r="M181" s="50" t="s">
        <v>204</v>
      </c>
      <c r="N181" s="65" t="s">
        <v>203</v>
      </c>
      <c r="O181" s="50" t="s">
        <v>202</v>
      </c>
      <c r="Q181" s="50" t="s">
        <v>201</v>
      </c>
      <c r="R181" s="50" t="s">
        <v>115</v>
      </c>
      <c r="S181" s="50" t="s">
        <v>200</v>
      </c>
      <c r="T181" s="50" t="s">
        <v>130</v>
      </c>
      <c r="U181" s="65" t="s">
        <v>87</v>
      </c>
      <c r="V181" s="65" t="s">
        <v>86</v>
      </c>
      <c r="Y181" s="65" t="s">
        <v>140</v>
      </c>
      <c r="Z181" s="58">
        <v>436</v>
      </c>
      <c r="AA181" s="64"/>
      <c r="AB181" s="60">
        <v>43936</v>
      </c>
      <c r="AC181" s="58">
        <v>413</v>
      </c>
      <c r="AD181" s="60">
        <v>43944</v>
      </c>
      <c r="AE181" s="60">
        <v>43944</v>
      </c>
      <c r="AF181" s="51"/>
      <c r="AG181" s="63"/>
      <c r="AH181" s="62"/>
      <c r="AI181" s="62"/>
      <c r="AJ181" s="61"/>
      <c r="AK181" s="60"/>
      <c r="AL181" s="59"/>
      <c r="AM181" s="51"/>
      <c r="AN181" s="57"/>
      <c r="AO181" s="58"/>
      <c r="AP181" s="57"/>
      <c r="AR181" s="57"/>
      <c r="AS181" s="56"/>
      <c r="AU181" s="55"/>
      <c r="AV181" s="55"/>
      <c r="AW181" s="51"/>
      <c r="AX181" s="55"/>
      <c r="AZ181" s="56"/>
      <c r="BE181" s="55"/>
      <c r="BF181" s="51"/>
      <c r="BJ181" s="51"/>
      <c r="BS181" s="51"/>
      <c r="BV181" s="51"/>
      <c r="BW181" s="51"/>
      <c r="CB181" s="51"/>
      <c r="CF181" s="54"/>
      <c r="CG181" s="54"/>
      <c r="CH181" s="53"/>
      <c r="CJ181" s="51"/>
      <c r="CK181" s="51"/>
      <c r="CL181" s="51"/>
      <c r="CM181" s="52"/>
      <c r="CP181" s="51"/>
    </row>
    <row r="182" spans="1:94" s="69" customFormat="1" ht="16.5" customHeight="1" x14ac:dyDescent="0.3">
      <c r="A182" s="71">
        <v>181</v>
      </c>
      <c r="B182" s="69" t="s">
        <v>166</v>
      </c>
      <c r="C182" s="81" t="s">
        <v>199</v>
      </c>
      <c r="D182" s="83" t="s">
        <v>179</v>
      </c>
      <c r="E182" s="82">
        <v>300000000</v>
      </c>
      <c r="H182" s="77">
        <v>43944</v>
      </c>
      <c r="I182" s="77">
        <v>43945</v>
      </c>
      <c r="J182" s="77">
        <v>43982</v>
      </c>
      <c r="K182" s="66">
        <f t="shared" si="38"/>
        <v>37</v>
      </c>
      <c r="L182" s="81" t="s">
        <v>168</v>
      </c>
      <c r="M182" s="69" t="s">
        <v>167</v>
      </c>
      <c r="N182" s="81" t="s">
        <v>166</v>
      </c>
      <c r="O182" s="69" t="s">
        <v>165</v>
      </c>
      <c r="Q182" s="69" t="s">
        <v>198</v>
      </c>
      <c r="R182" s="69" t="s">
        <v>197</v>
      </c>
      <c r="S182" s="69" t="s">
        <v>163</v>
      </c>
      <c r="T182" s="69" t="s">
        <v>88</v>
      </c>
      <c r="U182" s="69" t="s">
        <v>87</v>
      </c>
      <c r="V182" s="69" t="s">
        <v>86</v>
      </c>
      <c r="W182" s="69" t="s">
        <v>85</v>
      </c>
      <c r="X182" s="69" t="s">
        <v>84</v>
      </c>
      <c r="Y182" s="69" t="s">
        <v>162</v>
      </c>
      <c r="Z182" s="71">
        <v>378</v>
      </c>
      <c r="AA182" s="80"/>
      <c r="AB182" s="77">
        <v>43916</v>
      </c>
      <c r="AC182" s="71">
        <v>418</v>
      </c>
      <c r="AD182" s="77">
        <v>43944</v>
      </c>
      <c r="AE182" s="77">
        <v>43945</v>
      </c>
      <c r="AF182" s="70"/>
      <c r="AG182" s="79"/>
      <c r="AH182" s="78"/>
      <c r="AI182" s="78"/>
      <c r="AJ182" s="61"/>
      <c r="AK182" s="77"/>
      <c r="AL182" s="76"/>
      <c r="AM182" s="75"/>
      <c r="AN182" s="74"/>
      <c r="AO182" s="71"/>
      <c r="AP182" s="74"/>
      <c r="AR182" s="74"/>
      <c r="AS182" s="73"/>
      <c r="AW182" s="70"/>
      <c r="AX182" s="72"/>
      <c r="AZ182" s="73"/>
      <c r="BE182" s="72"/>
      <c r="BF182" s="70"/>
      <c r="BJ182" s="70"/>
      <c r="BS182" s="70"/>
      <c r="BV182" s="70"/>
      <c r="BW182" s="70"/>
      <c r="CB182" s="70"/>
      <c r="CF182" s="54"/>
      <c r="CG182" s="54"/>
      <c r="CH182" s="53"/>
      <c r="CI182" s="50"/>
      <c r="CJ182" s="51"/>
      <c r="CK182" s="70"/>
      <c r="CL182" s="51"/>
      <c r="CM182" s="71"/>
      <c r="CP182" s="70"/>
    </row>
    <row r="183" spans="1:94" s="69" customFormat="1" ht="16.5" customHeight="1" x14ac:dyDescent="0.3">
      <c r="A183" s="71">
        <v>182</v>
      </c>
      <c r="B183" s="69" t="s">
        <v>192</v>
      </c>
      <c r="C183" s="81" t="s">
        <v>196</v>
      </c>
      <c r="D183" s="83" t="s">
        <v>195</v>
      </c>
      <c r="E183" s="82">
        <v>3427200</v>
      </c>
      <c r="H183" s="77">
        <v>43944</v>
      </c>
      <c r="I183" s="77">
        <v>43950</v>
      </c>
      <c r="J183" s="77">
        <v>44196</v>
      </c>
      <c r="K183" s="66">
        <f t="shared" si="38"/>
        <v>246</v>
      </c>
      <c r="L183" s="81" t="s">
        <v>194</v>
      </c>
      <c r="M183" s="69" t="s">
        <v>193</v>
      </c>
      <c r="N183" s="81" t="s">
        <v>192</v>
      </c>
      <c r="O183" s="69" t="s">
        <v>191</v>
      </c>
      <c r="Q183" s="69" t="s">
        <v>190</v>
      </c>
      <c r="R183" s="69" t="s">
        <v>189</v>
      </c>
      <c r="S183" s="69" t="s">
        <v>188</v>
      </c>
      <c r="T183" s="69" t="s">
        <v>187</v>
      </c>
      <c r="U183" s="69" t="s">
        <v>186</v>
      </c>
      <c r="V183" s="69" t="s">
        <v>185</v>
      </c>
      <c r="Y183" s="69" t="s">
        <v>184</v>
      </c>
      <c r="Z183" s="71"/>
      <c r="AA183" s="80"/>
      <c r="AB183" s="77"/>
      <c r="AC183" s="71"/>
      <c r="AD183" s="77"/>
      <c r="AE183" s="77"/>
      <c r="AF183" s="70"/>
      <c r="AG183" s="79"/>
      <c r="AH183" s="78"/>
      <c r="AI183" s="78"/>
      <c r="AJ183" s="61"/>
      <c r="AK183" s="77"/>
      <c r="AL183" s="76"/>
      <c r="AM183" s="75"/>
      <c r="AN183" s="74"/>
      <c r="AO183" s="71"/>
      <c r="AP183" s="74"/>
      <c r="AR183" s="74"/>
      <c r="AS183" s="73"/>
      <c r="AW183" s="70"/>
      <c r="AX183" s="72"/>
      <c r="AZ183" s="73"/>
      <c r="BE183" s="72"/>
      <c r="BF183" s="70"/>
      <c r="BJ183" s="70"/>
      <c r="BS183" s="70"/>
      <c r="BV183" s="70"/>
      <c r="BW183" s="70"/>
      <c r="CB183" s="70"/>
      <c r="CF183" s="54"/>
      <c r="CG183" s="54"/>
      <c r="CH183" s="53"/>
      <c r="CI183" s="50"/>
      <c r="CJ183" s="51"/>
      <c r="CK183" s="70"/>
      <c r="CL183" s="51"/>
      <c r="CM183" s="71"/>
      <c r="CP183" s="70"/>
    </row>
    <row r="184" spans="1:94" s="69" customFormat="1" ht="15.75" customHeight="1" x14ac:dyDescent="0.3">
      <c r="A184" s="71">
        <v>183</v>
      </c>
      <c r="B184" s="69" t="s">
        <v>183</v>
      </c>
      <c r="C184" s="81" t="s">
        <v>182</v>
      </c>
      <c r="D184" s="83" t="s">
        <v>181</v>
      </c>
      <c r="E184" s="82">
        <v>6636750</v>
      </c>
      <c r="H184" s="77">
        <v>43945</v>
      </c>
      <c r="I184" s="77"/>
      <c r="J184" s="77"/>
      <c r="K184" s="66">
        <f t="shared" si="38"/>
        <v>0</v>
      </c>
      <c r="L184" s="81"/>
      <c r="N184" s="81"/>
      <c r="Z184" s="71"/>
      <c r="AA184" s="80"/>
      <c r="AB184" s="77"/>
      <c r="AC184" s="71"/>
      <c r="AD184" s="77"/>
      <c r="AE184" s="77"/>
      <c r="AF184" s="70"/>
      <c r="AG184" s="79"/>
      <c r="AH184" s="78"/>
      <c r="AI184" s="78"/>
      <c r="AJ184" s="61"/>
      <c r="AK184" s="77"/>
      <c r="AL184" s="76"/>
      <c r="AM184" s="75"/>
      <c r="AN184" s="74"/>
      <c r="AO184" s="71"/>
      <c r="AP184" s="74"/>
      <c r="AR184" s="74"/>
      <c r="AS184" s="73"/>
      <c r="AW184" s="70"/>
      <c r="AX184" s="72"/>
      <c r="AZ184" s="73"/>
      <c r="BE184" s="72"/>
      <c r="BF184" s="70"/>
      <c r="BJ184" s="70"/>
      <c r="BS184" s="70"/>
      <c r="BV184" s="70"/>
      <c r="BW184" s="70"/>
      <c r="CB184" s="70"/>
      <c r="CF184" s="54"/>
      <c r="CG184" s="54"/>
      <c r="CH184" s="53"/>
      <c r="CI184" s="50"/>
      <c r="CJ184" s="51"/>
      <c r="CK184" s="70"/>
      <c r="CL184" s="51"/>
      <c r="CM184" s="71"/>
      <c r="CP184" s="70"/>
    </row>
    <row r="185" spans="1:94" s="69" customFormat="1" ht="16.5" customHeight="1" x14ac:dyDescent="0.3">
      <c r="A185" s="71">
        <v>184</v>
      </c>
      <c r="B185" s="69" t="s">
        <v>176</v>
      </c>
      <c r="C185" s="81" t="s">
        <v>180</v>
      </c>
      <c r="D185" s="83" t="s">
        <v>179</v>
      </c>
      <c r="E185" s="82">
        <v>58673800</v>
      </c>
      <c r="H185" s="77">
        <v>43945</v>
      </c>
      <c r="I185" s="77"/>
      <c r="J185" s="77">
        <v>43982</v>
      </c>
      <c r="K185" s="66">
        <f t="shared" si="38"/>
        <v>43982</v>
      </c>
      <c r="L185" s="81" t="s">
        <v>178</v>
      </c>
      <c r="M185" s="69" t="s">
        <v>177</v>
      </c>
      <c r="N185" s="81" t="s">
        <v>176</v>
      </c>
      <c r="O185" s="69" t="s">
        <v>175</v>
      </c>
      <c r="Q185" s="69" t="s">
        <v>174</v>
      </c>
      <c r="R185" s="69" t="s">
        <v>173</v>
      </c>
      <c r="S185" s="69" t="s">
        <v>172</v>
      </c>
      <c r="T185" s="69" t="s">
        <v>88</v>
      </c>
      <c r="U185" s="69" t="s">
        <v>129</v>
      </c>
      <c r="V185" s="83" t="s">
        <v>128</v>
      </c>
      <c r="W185" s="69" t="s">
        <v>171</v>
      </c>
      <c r="Z185" s="71"/>
      <c r="AA185" s="80"/>
      <c r="AB185" s="77"/>
      <c r="AC185" s="71"/>
      <c r="AD185" s="77"/>
      <c r="AE185" s="77"/>
      <c r="AF185" s="70"/>
      <c r="AG185" s="79"/>
      <c r="AH185" s="78"/>
      <c r="AI185" s="78"/>
      <c r="AJ185" s="61"/>
      <c r="AK185" s="77"/>
      <c r="AL185" s="76"/>
      <c r="AM185" s="75"/>
      <c r="AN185" s="74"/>
      <c r="AO185" s="71"/>
      <c r="AP185" s="74"/>
      <c r="AR185" s="74"/>
      <c r="AS185" s="73"/>
      <c r="AW185" s="70"/>
      <c r="AX185" s="72"/>
      <c r="AZ185" s="73"/>
      <c r="BE185" s="72"/>
      <c r="BF185" s="70"/>
      <c r="BJ185" s="70"/>
      <c r="BS185" s="70"/>
      <c r="BV185" s="70"/>
      <c r="BW185" s="70"/>
      <c r="CB185" s="70"/>
      <c r="CF185" s="54"/>
      <c r="CG185" s="54"/>
      <c r="CH185" s="53"/>
      <c r="CI185" s="50"/>
      <c r="CJ185" s="51"/>
      <c r="CK185" s="70"/>
      <c r="CL185" s="51"/>
      <c r="CM185" s="71"/>
      <c r="CP185" s="70"/>
    </row>
    <row r="186" spans="1:94" s="50" customFormat="1" ht="16.5" customHeight="1" x14ac:dyDescent="0.3">
      <c r="A186" s="58">
        <v>185</v>
      </c>
      <c r="B186" s="65" t="s">
        <v>166</v>
      </c>
      <c r="C186" s="65" t="s">
        <v>170</v>
      </c>
      <c r="D186" s="65" t="s">
        <v>169</v>
      </c>
      <c r="E186" s="68">
        <v>300000000</v>
      </c>
      <c r="F186" s="60"/>
      <c r="G186" s="67"/>
      <c r="H186" s="60">
        <v>43945</v>
      </c>
      <c r="I186" s="60">
        <v>43945</v>
      </c>
      <c r="J186" s="60">
        <v>43982</v>
      </c>
      <c r="K186" s="66">
        <f t="shared" si="38"/>
        <v>37</v>
      </c>
      <c r="L186" s="65" t="s">
        <v>168</v>
      </c>
      <c r="M186" s="50" t="s">
        <v>167</v>
      </c>
      <c r="N186" s="65" t="s">
        <v>166</v>
      </c>
      <c r="O186" s="50" t="s">
        <v>165</v>
      </c>
      <c r="Q186" s="50" t="s">
        <v>164</v>
      </c>
      <c r="R186" s="50" t="s">
        <v>90</v>
      </c>
      <c r="S186" s="50" t="s">
        <v>163</v>
      </c>
      <c r="T186" s="50" t="s">
        <v>88</v>
      </c>
      <c r="U186" s="65" t="s">
        <v>87</v>
      </c>
      <c r="V186" s="65" t="s">
        <v>86</v>
      </c>
      <c r="W186" s="50" t="s">
        <v>85</v>
      </c>
      <c r="X186" s="50" t="s">
        <v>84</v>
      </c>
      <c r="Y186" s="65" t="s">
        <v>162</v>
      </c>
      <c r="Z186" s="58">
        <v>379</v>
      </c>
      <c r="AA186" s="64"/>
      <c r="AB186" s="60">
        <v>43916</v>
      </c>
      <c r="AC186" s="58">
        <v>429</v>
      </c>
      <c r="AD186" s="60">
        <v>43945</v>
      </c>
      <c r="AE186" s="60">
        <v>43945</v>
      </c>
      <c r="AF186" s="51"/>
      <c r="AG186" s="63"/>
      <c r="AH186" s="62"/>
      <c r="AI186" s="62"/>
      <c r="AJ186" s="61"/>
      <c r="AK186" s="60"/>
      <c r="AL186" s="59"/>
      <c r="AM186" s="51"/>
      <c r="AN186" s="57"/>
      <c r="AO186" s="58"/>
      <c r="AP186" s="57"/>
      <c r="AR186" s="57"/>
      <c r="AS186" s="56"/>
      <c r="AU186" s="55"/>
      <c r="AV186" s="55"/>
      <c r="AW186" s="51"/>
      <c r="AX186" s="55"/>
      <c r="AZ186" s="56"/>
      <c r="BE186" s="55"/>
      <c r="BF186" s="51"/>
      <c r="BJ186" s="51"/>
      <c r="BS186" s="51"/>
      <c r="BV186" s="51"/>
      <c r="BW186" s="51"/>
      <c r="CB186" s="51"/>
      <c r="CF186" s="54"/>
      <c r="CG186" s="54"/>
      <c r="CH186" s="53"/>
      <c r="CJ186" s="51"/>
      <c r="CK186" s="51"/>
      <c r="CL186" s="51"/>
      <c r="CM186" s="52"/>
      <c r="CP186" s="51"/>
    </row>
    <row r="187" spans="1:94" s="50" customFormat="1" ht="16.5" customHeight="1" x14ac:dyDescent="0.3">
      <c r="A187" s="58">
        <v>186</v>
      </c>
      <c r="B187" s="65" t="s">
        <v>157</v>
      </c>
      <c r="C187" s="65" t="s">
        <v>161</v>
      </c>
      <c r="D187" s="65" t="s">
        <v>160</v>
      </c>
      <c r="E187" s="68">
        <v>23731104</v>
      </c>
      <c r="F187" s="60"/>
      <c r="G187" s="67"/>
      <c r="H187" s="60">
        <v>43945</v>
      </c>
      <c r="I187" s="60">
        <v>43955</v>
      </c>
      <c r="J187" s="60">
        <v>43981</v>
      </c>
      <c r="K187" s="66">
        <f t="shared" si="38"/>
        <v>26</v>
      </c>
      <c r="L187" s="65" t="s">
        <v>159</v>
      </c>
      <c r="M187" s="50" t="s">
        <v>158</v>
      </c>
      <c r="N187" s="65" t="s">
        <v>157</v>
      </c>
      <c r="O187" s="50" t="s">
        <v>156</v>
      </c>
      <c r="Q187" s="50" t="s">
        <v>155</v>
      </c>
      <c r="R187" s="50" t="s">
        <v>154</v>
      </c>
      <c r="S187" s="50" t="s">
        <v>153</v>
      </c>
      <c r="T187" s="50" t="s">
        <v>88</v>
      </c>
      <c r="U187" s="65" t="s">
        <v>87</v>
      </c>
      <c r="V187" s="65" t="s">
        <v>86</v>
      </c>
      <c r="W187" s="50" t="s">
        <v>152</v>
      </c>
      <c r="X187" s="50" t="s">
        <v>151</v>
      </c>
      <c r="Y187" s="65" t="s">
        <v>150</v>
      </c>
      <c r="Z187" s="58">
        <v>432</v>
      </c>
      <c r="AA187" s="64"/>
      <c r="AB187" s="60">
        <v>43936</v>
      </c>
      <c r="AC187" s="58">
        <v>431</v>
      </c>
      <c r="AD187" s="60">
        <v>43945</v>
      </c>
      <c r="AE187" s="60">
        <v>43955</v>
      </c>
      <c r="AF187" s="51"/>
      <c r="AG187" s="63"/>
      <c r="AH187" s="62"/>
      <c r="AI187" s="62"/>
      <c r="AJ187" s="61"/>
      <c r="AK187" s="60"/>
      <c r="AL187" s="59"/>
      <c r="AM187" s="51"/>
      <c r="AN187" s="57"/>
      <c r="AO187" s="58"/>
      <c r="AP187" s="57"/>
      <c r="AR187" s="57"/>
      <c r="AS187" s="56"/>
      <c r="AU187" s="55"/>
      <c r="AV187" s="55"/>
      <c r="AW187" s="51"/>
      <c r="AX187" s="55"/>
      <c r="AZ187" s="56"/>
      <c r="BE187" s="55"/>
      <c r="BF187" s="51"/>
      <c r="BJ187" s="51"/>
      <c r="BS187" s="51"/>
      <c r="BV187" s="51"/>
      <c r="BW187" s="51"/>
      <c r="CB187" s="51"/>
      <c r="CF187" s="54"/>
      <c r="CG187" s="54"/>
      <c r="CH187" s="53"/>
      <c r="CJ187" s="51"/>
      <c r="CK187" s="51"/>
      <c r="CL187" s="51"/>
      <c r="CM187" s="52"/>
      <c r="CP187" s="51"/>
    </row>
    <row r="188" spans="1:94" s="69" customFormat="1" ht="16.5" customHeight="1" x14ac:dyDescent="0.3">
      <c r="A188" s="71">
        <v>187</v>
      </c>
      <c r="B188" s="69" t="s">
        <v>149</v>
      </c>
      <c r="C188" s="81" t="s">
        <v>148</v>
      </c>
      <c r="D188" s="83" t="s">
        <v>98</v>
      </c>
      <c r="E188" s="82">
        <v>10000000</v>
      </c>
      <c r="H188" s="77"/>
      <c r="I188" s="77"/>
      <c r="J188" s="77"/>
      <c r="K188" s="66">
        <f t="shared" si="38"/>
        <v>0</v>
      </c>
      <c r="L188" s="81"/>
      <c r="N188" s="81"/>
      <c r="Z188" s="71"/>
      <c r="AA188" s="80"/>
      <c r="AB188" s="77"/>
      <c r="AC188" s="71"/>
      <c r="AD188" s="77"/>
      <c r="AE188" s="77"/>
      <c r="AF188" s="70"/>
      <c r="AG188" s="79"/>
      <c r="AH188" s="78"/>
      <c r="AI188" s="78"/>
      <c r="AJ188" s="61"/>
      <c r="AK188" s="77"/>
      <c r="AL188" s="76"/>
      <c r="AM188" s="75"/>
      <c r="AN188" s="74"/>
      <c r="AO188" s="71"/>
      <c r="AP188" s="74"/>
      <c r="AR188" s="74"/>
      <c r="AS188" s="73"/>
      <c r="AW188" s="70"/>
      <c r="AX188" s="72"/>
      <c r="AZ188" s="73"/>
      <c r="BE188" s="72"/>
      <c r="BF188" s="70"/>
      <c r="BJ188" s="70"/>
      <c r="BS188" s="70"/>
      <c r="BV188" s="70"/>
      <c r="BW188" s="70"/>
      <c r="CB188" s="70"/>
      <c r="CF188" s="54"/>
      <c r="CG188" s="54"/>
      <c r="CH188" s="53"/>
      <c r="CI188" s="50"/>
      <c r="CJ188" s="51"/>
      <c r="CK188" s="70"/>
      <c r="CL188" s="51"/>
      <c r="CM188" s="71"/>
      <c r="CP188" s="70"/>
    </row>
    <row r="189" spans="1:94" s="50" customFormat="1" ht="16.5" customHeight="1" x14ac:dyDescent="0.3">
      <c r="A189" s="58">
        <v>188</v>
      </c>
      <c r="B189" s="65" t="s">
        <v>144</v>
      </c>
      <c r="C189" s="65" t="s">
        <v>147</v>
      </c>
      <c r="D189" s="65" t="s">
        <v>96</v>
      </c>
      <c r="E189" s="68">
        <v>39920000</v>
      </c>
      <c r="F189" s="60"/>
      <c r="G189" s="67"/>
      <c r="H189" s="60">
        <v>43945</v>
      </c>
      <c r="I189" s="60">
        <v>43948</v>
      </c>
      <c r="J189" s="60">
        <v>43982</v>
      </c>
      <c r="K189" s="66">
        <f t="shared" si="38"/>
        <v>34</v>
      </c>
      <c r="L189" s="65" t="s">
        <v>146</v>
      </c>
      <c r="M189" s="50" t="s">
        <v>145</v>
      </c>
      <c r="N189" s="65" t="s">
        <v>144</v>
      </c>
      <c r="O189" s="50" t="s">
        <v>143</v>
      </c>
      <c r="Q189" s="50" t="s">
        <v>142</v>
      </c>
      <c r="R189" s="50" t="s">
        <v>90</v>
      </c>
      <c r="S189" s="50" t="s">
        <v>141</v>
      </c>
      <c r="T189" s="50" t="s">
        <v>88</v>
      </c>
      <c r="U189" s="65" t="s">
        <v>87</v>
      </c>
      <c r="V189" s="65" t="s">
        <v>86</v>
      </c>
      <c r="W189" s="50" t="s">
        <v>85</v>
      </c>
      <c r="X189" s="50" t="s">
        <v>84</v>
      </c>
      <c r="Y189" s="65" t="s">
        <v>140</v>
      </c>
      <c r="Z189" s="58">
        <v>431</v>
      </c>
      <c r="AA189" s="64"/>
      <c r="AB189" s="60">
        <v>43936</v>
      </c>
      <c r="AC189" s="58">
        <v>430</v>
      </c>
      <c r="AD189" s="60">
        <v>43945</v>
      </c>
      <c r="AE189" s="60"/>
      <c r="AF189" s="51"/>
      <c r="AG189" s="63"/>
      <c r="AH189" s="62"/>
      <c r="AI189" s="62"/>
      <c r="AJ189" s="61"/>
      <c r="AK189" s="60"/>
      <c r="AL189" s="59"/>
      <c r="AM189" s="84"/>
      <c r="AN189" s="57"/>
      <c r="AO189" s="58"/>
      <c r="AP189" s="57"/>
      <c r="AR189" s="57"/>
      <c r="AS189" s="56"/>
      <c r="AW189" s="51"/>
      <c r="AX189" s="55"/>
      <c r="AZ189" s="56"/>
      <c r="BE189" s="55"/>
      <c r="BF189" s="51"/>
      <c r="BJ189" s="51"/>
      <c r="BS189" s="51"/>
      <c r="BV189" s="51"/>
      <c r="BW189" s="51"/>
      <c r="CB189" s="51"/>
      <c r="CF189" s="54">
        <f>+AF189+AS189+BF189+BS189</f>
        <v>0</v>
      </c>
      <c r="CG189" s="54">
        <f>+AJ189+AW189+BJ189+BW189</f>
        <v>0</v>
      </c>
      <c r="CH189" s="53">
        <f>IF(BV189&gt;0,BV189,IF(BI189&gt;0,BI189,IF(AV189&gt;0,AV189,IF(AI189&gt;0,AI189,J189))))</f>
        <v>43982</v>
      </c>
      <c r="CJ189" s="51">
        <f>+E189+AF189+AS189+BF189+BS189</f>
        <v>39920000</v>
      </c>
      <c r="CK189" s="51"/>
      <c r="CL189" s="51">
        <f>+CJ189-CK189</f>
        <v>39920000</v>
      </c>
      <c r="CM189" s="52"/>
      <c r="CP189" s="51"/>
    </row>
    <row r="190" spans="1:94" s="50" customFormat="1" ht="16.5" customHeight="1" x14ac:dyDescent="0.3">
      <c r="A190" s="58">
        <v>189</v>
      </c>
      <c r="B190" s="65" t="s">
        <v>135</v>
      </c>
      <c r="C190" s="65" t="s">
        <v>139</v>
      </c>
      <c r="D190" s="65" t="s">
        <v>138</v>
      </c>
      <c r="E190" s="68">
        <v>2865130</v>
      </c>
      <c r="F190" s="60"/>
      <c r="G190" s="67"/>
      <c r="H190" s="60">
        <v>43948</v>
      </c>
      <c r="I190" s="60">
        <v>43952</v>
      </c>
      <c r="J190" s="60">
        <v>44196</v>
      </c>
      <c r="K190" s="66">
        <f t="shared" si="38"/>
        <v>244</v>
      </c>
      <c r="L190" s="65" t="s">
        <v>137</v>
      </c>
      <c r="M190" s="50" t="s">
        <v>136</v>
      </c>
      <c r="N190" s="65" t="s">
        <v>135</v>
      </c>
      <c r="O190" s="50" t="s">
        <v>134</v>
      </c>
      <c r="Q190" s="50" t="s">
        <v>133</v>
      </c>
      <c r="R190" s="50" t="s">
        <v>132</v>
      </c>
      <c r="S190" s="50" t="s">
        <v>131</v>
      </c>
      <c r="T190" s="50" t="s">
        <v>130</v>
      </c>
      <c r="U190" s="65" t="s">
        <v>129</v>
      </c>
      <c r="V190" s="65" t="s">
        <v>128</v>
      </c>
      <c r="W190" s="50" t="s">
        <v>127</v>
      </c>
      <c r="X190" s="50" t="s">
        <v>126</v>
      </c>
      <c r="Y190" s="65" t="s">
        <v>83</v>
      </c>
      <c r="Z190" s="58">
        <v>326</v>
      </c>
      <c r="AA190" s="64"/>
      <c r="AB190" s="60">
        <v>43915</v>
      </c>
      <c r="AC190" s="58">
        <v>432</v>
      </c>
      <c r="AD190" s="60">
        <v>43948</v>
      </c>
      <c r="AE190" s="60"/>
      <c r="AF190" s="51"/>
      <c r="AG190" s="63"/>
      <c r="AH190" s="62"/>
      <c r="AI190" s="62"/>
      <c r="AJ190" s="61"/>
      <c r="AK190" s="60"/>
      <c r="AL190" s="59"/>
      <c r="AM190" s="51"/>
      <c r="AN190" s="57"/>
      <c r="AO190" s="58"/>
      <c r="AP190" s="57"/>
      <c r="AR190" s="57"/>
      <c r="AS190" s="56"/>
      <c r="AU190" s="55"/>
      <c r="AV190" s="55"/>
      <c r="AW190" s="51"/>
      <c r="AX190" s="55"/>
      <c r="AZ190" s="56"/>
      <c r="BE190" s="55"/>
      <c r="BF190" s="51"/>
      <c r="BJ190" s="51"/>
      <c r="BS190" s="51"/>
      <c r="BV190" s="51"/>
      <c r="BW190" s="51"/>
      <c r="CB190" s="51"/>
      <c r="CF190" s="54"/>
      <c r="CG190" s="54"/>
      <c r="CH190" s="53"/>
      <c r="CJ190" s="51"/>
      <c r="CK190" s="51"/>
      <c r="CL190" s="51"/>
      <c r="CM190" s="52"/>
      <c r="CP190" s="51"/>
    </row>
    <row r="191" spans="1:94" s="69" customFormat="1" ht="16.5" customHeight="1" x14ac:dyDescent="0.3">
      <c r="A191" s="71">
        <v>190</v>
      </c>
      <c r="B191" s="69" t="s">
        <v>125</v>
      </c>
      <c r="C191" s="81" t="s">
        <v>124</v>
      </c>
      <c r="D191" s="83" t="s">
        <v>123</v>
      </c>
      <c r="E191" s="82">
        <v>991667000</v>
      </c>
      <c r="H191" s="77">
        <v>43951</v>
      </c>
      <c r="I191" s="77"/>
      <c r="J191" s="77"/>
      <c r="K191" s="66">
        <f t="shared" si="38"/>
        <v>0</v>
      </c>
      <c r="L191" s="81"/>
      <c r="N191" s="81"/>
      <c r="Z191" s="71"/>
      <c r="AA191" s="80"/>
      <c r="AB191" s="77"/>
      <c r="AC191" s="71"/>
      <c r="AD191" s="77"/>
      <c r="AE191" s="77"/>
      <c r="AF191" s="70"/>
      <c r="AG191" s="79"/>
      <c r="AH191" s="78"/>
      <c r="AI191" s="78"/>
      <c r="AJ191" s="61"/>
      <c r="AK191" s="77"/>
      <c r="AL191" s="76"/>
      <c r="AM191" s="75"/>
      <c r="AN191" s="74"/>
      <c r="AO191" s="71"/>
      <c r="AP191" s="74"/>
      <c r="AR191" s="74"/>
      <c r="AS191" s="73"/>
      <c r="AW191" s="70"/>
      <c r="AX191" s="72"/>
      <c r="AZ191" s="73"/>
      <c r="BE191" s="72"/>
      <c r="BF191" s="70"/>
      <c r="BJ191" s="70"/>
      <c r="BS191" s="70"/>
      <c r="BV191" s="70"/>
      <c r="BW191" s="70"/>
      <c r="CB191" s="70"/>
      <c r="CF191" s="54"/>
      <c r="CG191" s="54"/>
      <c r="CH191" s="53"/>
      <c r="CI191" s="50"/>
      <c r="CJ191" s="51"/>
      <c r="CK191" s="70"/>
      <c r="CL191" s="51"/>
      <c r="CM191" s="71"/>
      <c r="CP191" s="70"/>
    </row>
    <row r="192" spans="1:94" s="50" customFormat="1" ht="16.5" customHeight="1" x14ac:dyDescent="0.3">
      <c r="A192" s="58">
        <v>191</v>
      </c>
      <c r="B192" s="65" t="s">
        <v>118</v>
      </c>
      <c r="C192" s="65" t="s">
        <v>122</v>
      </c>
      <c r="D192" s="65" t="s">
        <v>121</v>
      </c>
      <c r="E192" s="68">
        <v>512000000</v>
      </c>
      <c r="F192" s="60"/>
      <c r="G192" s="67"/>
      <c r="H192" s="60">
        <v>43951</v>
      </c>
      <c r="I192" s="60">
        <v>43952</v>
      </c>
      <c r="J192" s="60">
        <v>44012</v>
      </c>
      <c r="K192" s="66">
        <f t="shared" si="38"/>
        <v>60</v>
      </c>
      <c r="L192" s="65" t="s">
        <v>120</v>
      </c>
      <c r="M192" s="50" t="s">
        <v>119</v>
      </c>
      <c r="N192" s="65" t="s">
        <v>118</v>
      </c>
      <c r="O192" s="50" t="s">
        <v>117</v>
      </c>
      <c r="Q192" s="50" t="s">
        <v>116</v>
      </c>
      <c r="R192" s="50" t="s">
        <v>115</v>
      </c>
      <c r="S192" s="50" t="s">
        <v>114</v>
      </c>
      <c r="U192" s="65" t="s">
        <v>87</v>
      </c>
      <c r="V192" s="65" t="s">
        <v>86</v>
      </c>
      <c r="W192" s="50" t="s">
        <v>113</v>
      </c>
      <c r="X192" s="50" t="s">
        <v>112</v>
      </c>
      <c r="Y192" s="65" t="s">
        <v>111</v>
      </c>
      <c r="Z192" s="58">
        <v>464</v>
      </c>
      <c r="AA192" s="64"/>
      <c r="AB192" s="60">
        <v>43951</v>
      </c>
      <c r="AC192" s="58">
        <v>434</v>
      </c>
      <c r="AD192" s="60">
        <v>43951</v>
      </c>
      <c r="AE192" s="60">
        <v>43956</v>
      </c>
      <c r="AF192" s="51"/>
      <c r="AG192" s="63"/>
      <c r="AH192" s="62"/>
      <c r="AI192" s="62"/>
      <c r="AJ192" s="61"/>
      <c r="AK192" s="60"/>
      <c r="AL192" s="59"/>
      <c r="AM192" s="51"/>
      <c r="AN192" s="57"/>
      <c r="AO192" s="58"/>
      <c r="AP192" s="57"/>
      <c r="AR192" s="57"/>
      <c r="AS192" s="56"/>
      <c r="AU192" s="55"/>
      <c r="AV192" s="55"/>
      <c r="AW192" s="51"/>
      <c r="AX192" s="55"/>
      <c r="AZ192" s="56"/>
      <c r="BE192" s="55"/>
      <c r="BF192" s="51"/>
      <c r="BJ192" s="51"/>
      <c r="BS192" s="51"/>
      <c r="BV192" s="51"/>
      <c r="BW192" s="51"/>
      <c r="CB192" s="51"/>
      <c r="CF192" s="54"/>
      <c r="CG192" s="54"/>
      <c r="CH192" s="53"/>
      <c r="CJ192" s="51"/>
      <c r="CK192" s="51"/>
      <c r="CL192" s="51"/>
      <c r="CM192" s="52"/>
      <c r="CP192" s="51"/>
    </row>
    <row r="193" spans="1:106" s="69" customFormat="1" ht="16.5" customHeight="1" x14ac:dyDescent="0.3">
      <c r="A193" s="71">
        <v>192</v>
      </c>
      <c r="B193" s="69" t="s">
        <v>107</v>
      </c>
      <c r="C193" s="81" t="s">
        <v>110</v>
      </c>
      <c r="D193" s="83" t="s">
        <v>109</v>
      </c>
      <c r="E193" s="82">
        <v>4850000</v>
      </c>
      <c r="H193" s="77">
        <v>43955</v>
      </c>
      <c r="I193" s="77">
        <v>43956</v>
      </c>
      <c r="J193" s="77">
        <v>43982</v>
      </c>
      <c r="K193" s="66">
        <f t="shared" si="38"/>
        <v>26</v>
      </c>
      <c r="L193" s="81" t="s">
        <v>107</v>
      </c>
      <c r="M193" s="69" t="s">
        <v>108</v>
      </c>
      <c r="N193" s="81" t="s">
        <v>107</v>
      </c>
      <c r="O193" s="69" t="s">
        <v>106</v>
      </c>
      <c r="Q193" s="69" t="s">
        <v>105</v>
      </c>
      <c r="R193" s="69" t="s">
        <v>104</v>
      </c>
      <c r="S193" s="69" t="s">
        <v>103</v>
      </c>
      <c r="T193" s="69" t="s">
        <v>88</v>
      </c>
      <c r="U193" s="69" t="s">
        <v>85</v>
      </c>
      <c r="V193" s="69" t="s">
        <v>102</v>
      </c>
      <c r="Y193" s="69" t="s">
        <v>101</v>
      </c>
      <c r="Z193" s="71"/>
      <c r="AA193" s="80"/>
      <c r="AB193" s="77"/>
      <c r="AC193" s="71"/>
      <c r="AD193" s="77"/>
      <c r="AE193" s="77"/>
      <c r="AF193" s="70"/>
      <c r="AG193" s="79"/>
      <c r="AH193" s="78"/>
      <c r="AI193" s="78"/>
      <c r="AJ193" s="61"/>
      <c r="AK193" s="77"/>
      <c r="AL193" s="76"/>
      <c r="AM193" s="75"/>
      <c r="AN193" s="74"/>
      <c r="AO193" s="71"/>
      <c r="AP193" s="74"/>
      <c r="AR193" s="74"/>
      <c r="AS193" s="73"/>
      <c r="AW193" s="70"/>
      <c r="AX193" s="72"/>
      <c r="AZ193" s="73"/>
      <c r="BE193" s="72"/>
      <c r="BF193" s="70"/>
      <c r="BJ193" s="70"/>
      <c r="BS193" s="70"/>
      <c r="BV193" s="70"/>
      <c r="BW193" s="70"/>
      <c r="CB193" s="70"/>
      <c r="CF193" s="54"/>
      <c r="CG193" s="54"/>
      <c r="CH193" s="53"/>
      <c r="CI193" s="50"/>
      <c r="CJ193" s="51"/>
      <c r="CK193" s="70"/>
      <c r="CL193" s="51"/>
      <c r="CM193" s="71"/>
      <c r="CP193" s="70"/>
    </row>
    <row r="194" spans="1:106" s="69" customFormat="1" ht="16.5" customHeight="1" x14ac:dyDescent="0.3">
      <c r="A194" s="71">
        <v>193</v>
      </c>
      <c r="B194" s="69" t="s">
        <v>100</v>
      </c>
      <c r="C194" s="81" t="s">
        <v>99</v>
      </c>
      <c r="D194" s="83" t="s">
        <v>98</v>
      </c>
      <c r="E194" s="82">
        <v>61282178</v>
      </c>
      <c r="H194" s="77">
        <v>43955</v>
      </c>
      <c r="I194" s="77"/>
      <c r="J194" s="77"/>
      <c r="K194" s="66">
        <f t="shared" si="38"/>
        <v>0</v>
      </c>
      <c r="L194" s="81"/>
      <c r="N194" s="81"/>
      <c r="Z194" s="71"/>
      <c r="AA194" s="80"/>
      <c r="AB194" s="77"/>
      <c r="AC194" s="71"/>
      <c r="AD194" s="77"/>
      <c r="AE194" s="77"/>
      <c r="AF194" s="70"/>
      <c r="AG194" s="79"/>
      <c r="AH194" s="78"/>
      <c r="AI194" s="78"/>
      <c r="AJ194" s="61"/>
      <c r="AK194" s="77"/>
      <c r="AL194" s="76"/>
      <c r="AM194" s="75"/>
      <c r="AN194" s="74"/>
      <c r="AO194" s="71"/>
      <c r="AP194" s="74"/>
      <c r="AR194" s="74"/>
      <c r="AS194" s="73"/>
      <c r="AW194" s="70"/>
      <c r="AX194" s="72"/>
      <c r="AZ194" s="73"/>
      <c r="BE194" s="72"/>
      <c r="BF194" s="70"/>
      <c r="BJ194" s="70"/>
      <c r="BS194" s="70"/>
      <c r="BV194" s="70"/>
      <c r="BW194" s="70"/>
      <c r="CB194" s="70"/>
      <c r="CF194" s="54"/>
      <c r="CG194" s="54"/>
      <c r="CH194" s="53"/>
      <c r="CI194" s="50"/>
      <c r="CJ194" s="51"/>
      <c r="CK194" s="70"/>
      <c r="CL194" s="51"/>
      <c r="CM194" s="71"/>
      <c r="CP194" s="70"/>
    </row>
    <row r="195" spans="1:106" s="50" customFormat="1" ht="16.5" customHeight="1" x14ac:dyDescent="0.3">
      <c r="A195" s="58">
        <v>194</v>
      </c>
      <c r="B195" s="65" t="s">
        <v>93</v>
      </c>
      <c r="C195" s="65" t="s">
        <v>97</v>
      </c>
      <c r="D195" s="65" t="s">
        <v>96</v>
      </c>
      <c r="E195" s="68">
        <v>37750000</v>
      </c>
      <c r="F195" s="60"/>
      <c r="G195" s="67"/>
      <c r="H195" s="60">
        <v>43926</v>
      </c>
      <c r="I195" s="60">
        <v>43926</v>
      </c>
      <c r="J195" s="60">
        <v>43982</v>
      </c>
      <c r="K195" s="66">
        <f t="shared" si="38"/>
        <v>56</v>
      </c>
      <c r="L195" s="65" t="s">
        <v>95</v>
      </c>
      <c r="M195" s="50" t="s">
        <v>94</v>
      </c>
      <c r="N195" s="65" t="s">
        <v>93</v>
      </c>
      <c r="O195" s="50" t="s">
        <v>92</v>
      </c>
      <c r="Q195" s="50" t="s">
        <v>91</v>
      </c>
      <c r="R195" s="50" t="s">
        <v>90</v>
      </c>
      <c r="S195" s="50" t="s">
        <v>89</v>
      </c>
      <c r="T195" s="50" t="s">
        <v>88</v>
      </c>
      <c r="U195" s="65" t="s">
        <v>87</v>
      </c>
      <c r="V195" s="65" t="s">
        <v>86</v>
      </c>
      <c r="W195" s="50" t="s">
        <v>85</v>
      </c>
      <c r="X195" s="50" t="s">
        <v>84</v>
      </c>
      <c r="Y195" s="65" t="s">
        <v>83</v>
      </c>
      <c r="Z195" s="58">
        <v>463</v>
      </c>
      <c r="AA195" s="64"/>
      <c r="AB195" s="60">
        <v>43936</v>
      </c>
      <c r="AC195" s="58">
        <v>437</v>
      </c>
      <c r="AD195" s="60">
        <v>43955</v>
      </c>
      <c r="AE195" s="60"/>
      <c r="AF195" s="51"/>
      <c r="AG195" s="63"/>
      <c r="AH195" s="62"/>
      <c r="AI195" s="62"/>
      <c r="AJ195" s="61"/>
      <c r="AK195" s="60"/>
      <c r="AL195" s="59"/>
      <c r="AM195" s="51"/>
      <c r="AN195" s="57"/>
      <c r="AO195" s="58"/>
      <c r="AP195" s="57"/>
      <c r="AR195" s="57"/>
      <c r="AS195" s="56"/>
      <c r="AU195" s="55"/>
      <c r="AV195" s="55"/>
      <c r="AW195" s="51"/>
      <c r="AX195" s="55"/>
      <c r="AZ195" s="56"/>
      <c r="BE195" s="55"/>
      <c r="BF195" s="51"/>
      <c r="BJ195" s="51"/>
      <c r="BS195" s="51"/>
      <c r="BV195" s="51"/>
      <c r="BW195" s="51"/>
      <c r="CB195" s="51"/>
      <c r="CF195" s="54"/>
      <c r="CG195" s="54"/>
      <c r="CH195" s="53"/>
      <c r="CJ195" s="51"/>
      <c r="CK195" s="51"/>
      <c r="CL195" s="51"/>
      <c r="CM195" s="52"/>
      <c r="CP195" s="51"/>
    </row>
    <row r="196" spans="1:106" ht="16.5" customHeight="1" x14ac:dyDescent="0.3">
      <c r="L196" s="38"/>
      <c r="N196" s="38"/>
      <c r="U196" s="38"/>
      <c r="V196" s="38"/>
      <c r="CF196" s="39"/>
      <c r="CG196" s="39"/>
      <c r="CH196" s="40"/>
      <c r="CM196" s="46"/>
    </row>
    <row r="197" spans="1:106" ht="16.5" customHeight="1" x14ac:dyDescent="0.3">
      <c r="L197" s="38"/>
      <c r="N197" s="38"/>
      <c r="U197" s="38"/>
      <c r="V197" s="38"/>
      <c r="CF197" s="39"/>
      <c r="CG197" s="39"/>
      <c r="CH197" s="40"/>
    </row>
    <row r="198" spans="1:106" ht="16.5" customHeight="1" x14ac:dyDescent="0.3">
      <c r="B198" s="42"/>
      <c r="C198" s="42"/>
      <c r="F198" s="43"/>
      <c r="G198" s="49"/>
      <c r="L198" s="42"/>
      <c r="N198" s="42"/>
      <c r="U198" s="38"/>
      <c r="V198" s="38"/>
      <c r="W198" s="38"/>
      <c r="X198" s="38"/>
      <c r="Y198" s="38"/>
      <c r="AF198" s="33"/>
      <c r="AH198" s="27"/>
      <c r="AL198" s="24"/>
      <c r="AM198" s="26"/>
      <c r="AO198" s="24"/>
      <c r="AR198" s="41"/>
      <c r="BA198" s="27"/>
      <c r="BC198" s="27"/>
      <c r="CF198" s="39"/>
      <c r="CG198" s="39"/>
      <c r="CH198" s="40"/>
      <c r="CI198" s="39"/>
      <c r="CM198" s="24"/>
      <c r="CP198" s="26"/>
      <c r="CQ198" s="26"/>
      <c r="CR198" s="26"/>
      <c r="CS198" s="25"/>
      <c r="CT198" s="25"/>
      <c r="CU198" s="25"/>
      <c r="CV198" s="25"/>
      <c r="CW198" s="25"/>
      <c r="CX198" s="25"/>
      <c r="CY198" s="25"/>
      <c r="CZ198" s="25"/>
      <c r="DA198" s="25"/>
      <c r="DB198" s="25"/>
    </row>
    <row r="199" spans="1:106" ht="16.5" customHeight="1" x14ac:dyDescent="0.3">
      <c r="B199" s="42"/>
      <c r="C199" s="42"/>
      <c r="F199" s="43"/>
      <c r="G199" s="49"/>
      <c r="L199" s="42"/>
      <c r="N199" s="42"/>
      <c r="U199" s="38"/>
      <c r="V199" s="38"/>
      <c r="W199" s="38"/>
      <c r="X199" s="38"/>
      <c r="Y199" s="38"/>
      <c r="AF199" s="33"/>
      <c r="AH199" s="27"/>
      <c r="AL199" s="24"/>
      <c r="AM199" s="26"/>
      <c r="AO199" s="24"/>
      <c r="AR199" s="41"/>
      <c r="CF199" s="39"/>
      <c r="CG199" s="39"/>
      <c r="CH199" s="40"/>
      <c r="CI199" s="39"/>
      <c r="CM199" s="24"/>
      <c r="CP199" s="26"/>
      <c r="CQ199" s="26"/>
      <c r="CR199" s="26"/>
      <c r="CS199" s="25"/>
      <c r="CT199" s="25"/>
      <c r="CU199" s="25"/>
      <c r="CV199" s="25"/>
      <c r="CW199" s="25"/>
      <c r="CX199" s="25"/>
      <c r="CY199" s="25"/>
      <c r="CZ199" s="25"/>
      <c r="DA199" s="25"/>
      <c r="DB199" s="25"/>
    </row>
    <row r="200" spans="1:106" ht="16.5" customHeight="1" x14ac:dyDescent="0.3">
      <c r="B200" s="42"/>
      <c r="C200" s="42"/>
      <c r="F200" s="43"/>
      <c r="G200" s="49"/>
      <c r="L200" s="42"/>
      <c r="N200" s="42"/>
      <c r="U200" s="38"/>
      <c r="V200" s="38"/>
      <c r="W200" s="38"/>
      <c r="X200" s="38"/>
      <c r="Y200" s="38"/>
      <c r="AF200" s="33"/>
      <c r="AH200" s="27"/>
      <c r="AL200" s="24"/>
      <c r="AM200" s="26"/>
      <c r="AO200" s="24"/>
      <c r="AR200" s="41"/>
      <c r="AT200" s="34"/>
      <c r="AU200" s="27"/>
      <c r="AV200" s="27"/>
      <c r="BA200" s="27"/>
      <c r="BC200" s="27"/>
      <c r="CF200" s="39"/>
      <c r="CG200" s="39"/>
      <c r="CH200" s="40"/>
      <c r="CI200" s="39"/>
      <c r="CM200" s="24"/>
      <c r="CP200" s="26"/>
      <c r="CQ200" s="26"/>
      <c r="CR200" s="26"/>
      <c r="CS200" s="25"/>
      <c r="CT200" s="25"/>
      <c r="CU200" s="25"/>
      <c r="CV200" s="25"/>
      <c r="CW200" s="25"/>
      <c r="CX200" s="25"/>
      <c r="CY200" s="25"/>
      <c r="CZ200" s="25"/>
      <c r="DA200" s="25"/>
      <c r="DB200" s="25"/>
    </row>
    <row r="201" spans="1:106" ht="16.5" customHeight="1" x14ac:dyDescent="0.3">
      <c r="B201" s="42"/>
      <c r="C201" s="42"/>
      <c r="F201" s="43"/>
      <c r="G201" s="43"/>
      <c r="L201" s="42"/>
      <c r="N201" s="42"/>
      <c r="U201" s="38"/>
      <c r="V201" s="38"/>
      <c r="W201" s="38"/>
      <c r="X201" s="38"/>
      <c r="Y201" s="38"/>
      <c r="AF201" s="33"/>
      <c r="AH201" s="27"/>
      <c r="AL201" s="24"/>
      <c r="AM201" s="26"/>
      <c r="AO201" s="24"/>
      <c r="AR201" s="41"/>
      <c r="CF201" s="39"/>
      <c r="CG201" s="39"/>
      <c r="CH201" s="40"/>
      <c r="CI201" s="39"/>
      <c r="CM201" s="24"/>
      <c r="CP201" s="26"/>
      <c r="CQ201" s="26"/>
      <c r="CR201" s="26"/>
      <c r="CS201" s="25"/>
      <c r="CT201" s="25"/>
      <c r="CU201" s="25"/>
      <c r="CV201" s="25"/>
      <c r="CW201" s="25"/>
      <c r="CX201" s="25"/>
      <c r="CY201" s="25"/>
      <c r="CZ201" s="25"/>
      <c r="DA201" s="25"/>
      <c r="DB201" s="25"/>
    </row>
    <row r="202" spans="1:106" ht="16.5" customHeight="1" x14ac:dyDescent="0.3">
      <c r="L202" s="38"/>
      <c r="N202" s="38"/>
      <c r="U202" s="38"/>
      <c r="V202" s="38"/>
      <c r="BH202" s="27"/>
      <c r="BI202" s="27"/>
      <c r="BJ202" s="33"/>
      <c r="BK202" s="27"/>
      <c r="BM202" s="26"/>
      <c r="BN202" s="27"/>
      <c r="BO202" s="27"/>
      <c r="BP202" s="27"/>
      <c r="BR202" s="27"/>
      <c r="CF202" s="39"/>
      <c r="CG202" s="39"/>
      <c r="CH202" s="40"/>
      <c r="CI202" s="39"/>
    </row>
    <row r="203" spans="1:106" ht="16.5" customHeight="1" x14ac:dyDescent="0.3">
      <c r="L203" s="38"/>
      <c r="N203" s="38"/>
      <c r="U203" s="38"/>
      <c r="V203" s="38"/>
      <c r="AQ203" s="44"/>
      <c r="CF203" s="39"/>
      <c r="CG203" s="39"/>
      <c r="CH203" s="40"/>
      <c r="CI203" s="39"/>
    </row>
    <row r="204" spans="1:106" ht="16.5" customHeight="1" x14ac:dyDescent="0.3">
      <c r="B204" s="42"/>
      <c r="C204" s="42"/>
      <c r="F204" s="43"/>
      <c r="G204" s="49"/>
      <c r="L204" s="42"/>
      <c r="N204" s="42"/>
      <c r="U204" s="38"/>
      <c r="V204" s="38"/>
      <c r="W204" s="38"/>
      <c r="X204" s="38"/>
      <c r="Y204" s="38"/>
      <c r="AF204" s="33"/>
      <c r="AH204" s="27"/>
      <c r="AL204" s="24"/>
      <c r="AM204" s="26"/>
      <c r="AO204" s="24"/>
      <c r="AR204" s="41"/>
      <c r="CF204" s="39"/>
      <c r="CG204" s="39"/>
      <c r="CH204" s="40"/>
      <c r="CI204" s="39"/>
      <c r="CM204" s="24"/>
      <c r="CP204" s="26"/>
      <c r="CQ204" s="26"/>
      <c r="CR204" s="26"/>
      <c r="CS204" s="25"/>
      <c r="CT204" s="25"/>
      <c r="CU204" s="25"/>
      <c r="CV204" s="25"/>
      <c r="CW204" s="25"/>
      <c r="CX204" s="25"/>
      <c r="CY204" s="25"/>
      <c r="CZ204" s="25"/>
      <c r="DA204" s="25"/>
      <c r="DB204" s="25"/>
    </row>
    <row r="205" spans="1:106" ht="16.5" customHeight="1" x14ac:dyDescent="0.3">
      <c r="L205" s="38"/>
      <c r="N205" s="38"/>
      <c r="U205" s="38"/>
      <c r="V205" s="38"/>
      <c r="AQ205" s="44"/>
      <c r="CF205" s="39"/>
      <c r="CG205" s="39"/>
      <c r="CH205" s="40"/>
      <c r="CI205" s="39"/>
    </row>
    <row r="206" spans="1:106" ht="16.5" customHeight="1" x14ac:dyDescent="0.3">
      <c r="L206" s="38"/>
      <c r="N206" s="38"/>
      <c r="AQ206" s="44"/>
      <c r="CF206" s="39"/>
      <c r="CG206" s="39"/>
      <c r="CH206" s="40"/>
      <c r="CI206" s="39"/>
      <c r="CM206" s="46"/>
    </row>
    <row r="207" spans="1:106" ht="16.5" customHeight="1" x14ac:dyDescent="0.3">
      <c r="B207" s="42"/>
      <c r="C207" s="42"/>
      <c r="F207" s="43"/>
      <c r="G207" s="43"/>
      <c r="L207" s="42"/>
      <c r="N207" s="42"/>
      <c r="U207" s="47"/>
      <c r="V207" s="47"/>
      <c r="W207" s="38"/>
      <c r="X207" s="38"/>
      <c r="Y207" s="38"/>
      <c r="AF207" s="33"/>
      <c r="AH207" s="27"/>
      <c r="AL207" s="24"/>
      <c r="AM207" s="26"/>
      <c r="AO207" s="24"/>
      <c r="AR207" s="41"/>
      <c r="CF207" s="39"/>
      <c r="CG207" s="39"/>
      <c r="CH207" s="40"/>
      <c r="CI207" s="39"/>
      <c r="CM207" s="27"/>
      <c r="CP207" s="26"/>
      <c r="CQ207" s="26"/>
      <c r="CR207" s="26"/>
      <c r="CS207" s="25"/>
      <c r="CT207" s="25"/>
      <c r="CU207" s="25"/>
      <c r="CV207" s="25"/>
      <c r="CW207" s="25"/>
      <c r="CX207" s="25"/>
      <c r="CY207" s="25"/>
      <c r="CZ207" s="25"/>
      <c r="DA207" s="25"/>
      <c r="DB207" s="25"/>
    </row>
    <row r="208" spans="1:106" ht="16.5" customHeight="1" x14ac:dyDescent="0.3">
      <c r="L208" s="38"/>
      <c r="N208" s="38"/>
      <c r="U208" s="38"/>
      <c r="V208" s="38"/>
      <c r="CF208" s="39"/>
      <c r="CG208" s="39"/>
      <c r="CH208" s="40"/>
      <c r="CI208" s="39"/>
      <c r="CM208" s="46"/>
    </row>
    <row r="209" spans="2:106" ht="16.5" customHeight="1" x14ac:dyDescent="0.3">
      <c r="L209" s="38"/>
      <c r="N209" s="38"/>
      <c r="U209" s="38"/>
      <c r="V209" s="38"/>
      <c r="CF209" s="39"/>
      <c r="CG209" s="39"/>
      <c r="CH209" s="40"/>
      <c r="CI209" s="39"/>
      <c r="CM209" s="46"/>
    </row>
    <row r="210" spans="2:106" ht="16.5" customHeight="1" x14ac:dyDescent="0.3">
      <c r="B210" s="42"/>
      <c r="C210" s="42"/>
      <c r="F210" s="43"/>
      <c r="G210" s="43"/>
      <c r="L210" s="42"/>
      <c r="N210" s="42"/>
      <c r="U210" s="38"/>
      <c r="V210" s="38"/>
      <c r="W210" s="38"/>
      <c r="X210" s="38"/>
      <c r="Y210" s="38"/>
      <c r="AF210" s="33"/>
      <c r="AH210" s="27"/>
      <c r="AL210" s="24"/>
      <c r="AM210" s="26"/>
      <c r="AO210" s="24"/>
      <c r="AR210" s="41"/>
      <c r="CF210" s="39"/>
      <c r="CG210" s="39"/>
      <c r="CH210" s="40"/>
      <c r="CI210" s="39"/>
      <c r="CM210" s="27"/>
      <c r="CN210" s="38"/>
      <c r="CO210" s="38"/>
      <c r="CP210" s="26"/>
      <c r="CQ210" s="26"/>
      <c r="CR210" s="26"/>
      <c r="CS210" s="25"/>
      <c r="CT210" s="25"/>
      <c r="CU210" s="25"/>
      <c r="CV210" s="25"/>
      <c r="CW210" s="25"/>
      <c r="CX210" s="25"/>
      <c r="CY210" s="25"/>
      <c r="CZ210" s="25"/>
      <c r="DA210" s="25"/>
      <c r="DB210" s="25"/>
    </row>
    <row r="211" spans="2:106" ht="16.5" customHeight="1" x14ac:dyDescent="0.3">
      <c r="L211" s="38"/>
      <c r="N211" s="38"/>
      <c r="U211" s="38"/>
      <c r="V211" s="38"/>
      <c r="CF211" s="39"/>
      <c r="CG211" s="39"/>
      <c r="CH211" s="40"/>
      <c r="CI211" s="39"/>
      <c r="CM211" s="46"/>
    </row>
    <row r="212" spans="2:106" ht="16.5" customHeight="1" x14ac:dyDescent="0.3">
      <c r="B212" s="42"/>
      <c r="C212" s="42"/>
      <c r="F212" s="43"/>
      <c r="G212" s="43"/>
      <c r="L212" s="42"/>
      <c r="N212" s="42"/>
      <c r="U212" s="38"/>
      <c r="V212" s="38"/>
      <c r="W212" s="38"/>
      <c r="X212" s="38"/>
      <c r="Y212" s="38"/>
      <c r="AF212" s="33"/>
      <c r="AH212" s="27"/>
      <c r="AL212" s="24"/>
      <c r="AM212" s="26"/>
      <c r="AO212" s="24"/>
      <c r="AR212" s="41"/>
      <c r="CF212" s="39"/>
      <c r="CG212" s="39"/>
      <c r="CH212" s="40"/>
      <c r="CI212" s="39"/>
      <c r="CM212" s="27"/>
      <c r="CN212" s="38"/>
      <c r="CO212" s="38"/>
      <c r="CP212" s="26"/>
      <c r="CQ212" s="26"/>
      <c r="CR212" s="26"/>
      <c r="CS212" s="25"/>
      <c r="CT212" s="25"/>
      <c r="CU212" s="25"/>
      <c r="CV212" s="25"/>
      <c r="CW212" s="25"/>
      <c r="CX212" s="25"/>
      <c r="CY212" s="25"/>
      <c r="CZ212" s="25"/>
      <c r="DA212" s="25"/>
      <c r="DB212" s="25"/>
    </row>
    <row r="213" spans="2:106" ht="16.5" customHeight="1" x14ac:dyDescent="0.3">
      <c r="B213" s="42"/>
      <c r="C213" s="42"/>
      <c r="F213" s="43"/>
      <c r="G213" s="43"/>
      <c r="L213" s="42"/>
      <c r="N213" s="42"/>
      <c r="U213" s="38"/>
      <c r="V213" s="38"/>
      <c r="W213" s="38"/>
      <c r="X213" s="38"/>
      <c r="Y213" s="38"/>
      <c r="AF213" s="33"/>
      <c r="AH213" s="27"/>
      <c r="AL213" s="24"/>
      <c r="AM213" s="26"/>
      <c r="AO213" s="24"/>
      <c r="AR213" s="41"/>
      <c r="CF213" s="39"/>
      <c r="CG213" s="39"/>
      <c r="CH213" s="40"/>
      <c r="CI213" s="39"/>
      <c r="CM213" s="24"/>
      <c r="CP213" s="26"/>
      <c r="CQ213" s="26"/>
      <c r="CR213" s="26"/>
      <c r="CS213" s="25"/>
      <c r="CT213" s="25"/>
      <c r="CU213" s="25"/>
      <c r="CV213" s="25"/>
      <c r="CW213" s="25"/>
      <c r="CX213" s="25"/>
      <c r="CY213" s="25"/>
      <c r="CZ213" s="25"/>
      <c r="DA213" s="25"/>
      <c r="DB213" s="25"/>
    </row>
    <row r="214" spans="2:106" ht="16.5" customHeight="1" x14ac:dyDescent="0.3">
      <c r="B214" s="42"/>
      <c r="C214" s="42"/>
      <c r="F214" s="43"/>
      <c r="G214" s="43"/>
      <c r="L214" s="42"/>
      <c r="N214" s="42"/>
      <c r="U214" s="38"/>
      <c r="V214" s="38"/>
      <c r="W214" s="38"/>
      <c r="X214" s="38"/>
      <c r="Y214" s="38"/>
      <c r="AF214" s="33"/>
      <c r="AH214" s="27"/>
      <c r="AL214" s="24"/>
      <c r="AM214" s="26"/>
      <c r="AO214" s="24"/>
      <c r="AR214" s="41"/>
      <c r="CF214" s="39"/>
      <c r="CG214" s="39"/>
      <c r="CH214" s="40"/>
      <c r="CI214" s="39"/>
      <c r="CM214" s="24"/>
      <c r="CP214" s="26"/>
      <c r="CQ214" s="26"/>
      <c r="CR214" s="26"/>
      <c r="CS214" s="25"/>
      <c r="CT214" s="25"/>
      <c r="CU214" s="25"/>
      <c r="CV214" s="25"/>
      <c r="CW214" s="25"/>
      <c r="CX214" s="25"/>
      <c r="CY214" s="25"/>
      <c r="CZ214" s="25"/>
      <c r="DA214" s="25"/>
      <c r="DB214" s="25"/>
    </row>
    <row r="215" spans="2:106" ht="16.5" customHeight="1" x14ac:dyDescent="0.3">
      <c r="B215" s="42"/>
      <c r="C215" s="42"/>
      <c r="F215" s="43"/>
      <c r="G215" s="43"/>
      <c r="L215" s="42"/>
      <c r="N215" s="42"/>
      <c r="U215" s="38"/>
      <c r="V215" s="38"/>
      <c r="W215" s="38"/>
      <c r="X215" s="38"/>
      <c r="Y215" s="38"/>
      <c r="AF215" s="33"/>
      <c r="AH215" s="27"/>
      <c r="AL215" s="24"/>
      <c r="AM215" s="26"/>
      <c r="AO215" s="24"/>
      <c r="AR215" s="41"/>
      <c r="CF215" s="39"/>
      <c r="CG215" s="39"/>
      <c r="CH215" s="40"/>
      <c r="CI215" s="39"/>
      <c r="CM215" s="24"/>
      <c r="CP215" s="26"/>
      <c r="CQ215" s="26"/>
      <c r="CR215" s="26"/>
      <c r="CS215" s="25"/>
      <c r="CT215" s="25"/>
      <c r="CU215" s="25"/>
      <c r="CV215" s="25"/>
      <c r="CW215" s="25"/>
      <c r="CX215" s="25"/>
      <c r="CY215" s="25"/>
      <c r="CZ215" s="25"/>
      <c r="DA215" s="25"/>
      <c r="DB215" s="25"/>
    </row>
    <row r="216" spans="2:106" ht="16.5" customHeight="1" x14ac:dyDescent="0.3">
      <c r="B216" s="42"/>
      <c r="C216" s="42"/>
      <c r="F216" s="43"/>
      <c r="G216" s="43"/>
      <c r="L216" s="42"/>
      <c r="N216" s="42"/>
      <c r="U216" s="38"/>
      <c r="V216" s="38"/>
      <c r="W216" s="38"/>
      <c r="X216" s="38"/>
      <c r="Y216" s="38"/>
      <c r="AF216" s="33"/>
      <c r="AH216" s="27"/>
      <c r="AL216" s="24"/>
      <c r="AM216" s="26"/>
      <c r="AO216" s="24"/>
      <c r="AR216" s="41"/>
      <c r="CF216" s="39"/>
      <c r="CG216" s="39"/>
      <c r="CH216" s="40"/>
      <c r="CI216" s="39"/>
      <c r="CM216" s="24"/>
      <c r="CP216" s="26"/>
      <c r="CQ216" s="26"/>
      <c r="CR216" s="26"/>
      <c r="CS216" s="25"/>
      <c r="CT216" s="25"/>
      <c r="CU216" s="25"/>
      <c r="CV216" s="25"/>
      <c r="CW216" s="25"/>
      <c r="CX216" s="25"/>
      <c r="CY216" s="25"/>
      <c r="CZ216" s="25"/>
      <c r="DA216" s="25"/>
      <c r="DB216" s="25"/>
    </row>
    <row r="217" spans="2:106" ht="16.5" customHeight="1" x14ac:dyDescent="0.3">
      <c r="B217" s="42"/>
      <c r="C217" s="42"/>
      <c r="F217" s="43"/>
      <c r="G217" s="43"/>
      <c r="L217" s="42"/>
      <c r="N217" s="42"/>
      <c r="U217" s="38"/>
      <c r="V217" s="38"/>
      <c r="W217" s="38"/>
      <c r="X217" s="38"/>
      <c r="Y217" s="38"/>
      <c r="AF217" s="33"/>
      <c r="AH217" s="27"/>
      <c r="AL217" s="24"/>
      <c r="AM217" s="26"/>
      <c r="AO217" s="24"/>
      <c r="AR217" s="41"/>
      <c r="CF217" s="39"/>
      <c r="CG217" s="39"/>
      <c r="CH217" s="40"/>
      <c r="CI217" s="39"/>
      <c r="CM217" s="24"/>
      <c r="CP217" s="26"/>
      <c r="CQ217" s="26"/>
      <c r="CR217" s="26"/>
      <c r="CS217" s="25"/>
      <c r="CT217" s="25"/>
      <c r="CU217" s="25"/>
      <c r="CV217" s="25"/>
      <c r="CW217" s="25"/>
      <c r="CX217" s="25"/>
      <c r="CY217" s="25"/>
      <c r="CZ217" s="25"/>
      <c r="DA217" s="25"/>
      <c r="DB217" s="25"/>
    </row>
    <row r="218" spans="2:106" ht="16.5" customHeight="1" x14ac:dyDescent="0.3">
      <c r="L218" s="38"/>
      <c r="N218" s="38"/>
      <c r="U218" s="38"/>
      <c r="V218" s="38"/>
      <c r="AQ218" s="44"/>
      <c r="CF218" s="39"/>
      <c r="CG218" s="39"/>
      <c r="CH218" s="40"/>
    </row>
    <row r="219" spans="2:106" ht="16.5" customHeight="1" x14ac:dyDescent="0.3">
      <c r="L219" s="38"/>
      <c r="N219" s="38"/>
      <c r="U219" s="38"/>
      <c r="V219" s="38"/>
      <c r="AQ219" s="44"/>
      <c r="CF219" s="39"/>
      <c r="CG219" s="39"/>
      <c r="CH219" s="40"/>
    </row>
    <row r="220" spans="2:106" ht="16.5" customHeight="1" x14ac:dyDescent="0.3">
      <c r="B220" s="42"/>
      <c r="C220" s="42"/>
      <c r="F220" s="43"/>
      <c r="G220" s="43"/>
      <c r="L220" s="42"/>
      <c r="N220" s="42"/>
      <c r="U220" s="38"/>
      <c r="V220" s="38"/>
      <c r="W220" s="38"/>
      <c r="X220" s="38"/>
      <c r="Y220" s="38"/>
      <c r="AF220" s="33"/>
      <c r="AH220" s="27"/>
      <c r="AL220" s="24"/>
      <c r="AM220" s="26"/>
      <c r="AO220" s="24"/>
      <c r="AR220" s="41"/>
      <c r="CF220" s="39"/>
      <c r="CG220" s="39"/>
      <c r="CH220" s="40"/>
      <c r="CI220" s="39"/>
      <c r="CM220" s="24"/>
      <c r="CP220" s="26"/>
      <c r="CQ220" s="26"/>
      <c r="CR220" s="26"/>
      <c r="CS220" s="25"/>
      <c r="CT220" s="25"/>
      <c r="CU220" s="25"/>
      <c r="CV220" s="25"/>
      <c r="CW220" s="25"/>
      <c r="CX220" s="25"/>
      <c r="CY220" s="25"/>
      <c r="CZ220" s="25"/>
      <c r="DA220" s="25"/>
      <c r="DB220" s="25"/>
    </row>
    <row r="221" spans="2:106" ht="16.5" customHeight="1" x14ac:dyDescent="0.3">
      <c r="B221" s="42"/>
      <c r="C221" s="42"/>
      <c r="F221" s="43"/>
      <c r="G221" s="43"/>
      <c r="L221" s="42"/>
      <c r="N221" s="42"/>
      <c r="U221" s="38"/>
      <c r="V221" s="38"/>
      <c r="W221" s="38"/>
      <c r="X221" s="38"/>
      <c r="Y221" s="38"/>
      <c r="AF221" s="33"/>
      <c r="AH221" s="27"/>
      <c r="AL221" s="24"/>
      <c r="AM221" s="26"/>
      <c r="AO221" s="24"/>
      <c r="AR221" s="41"/>
      <c r="BA221" s="27"/>
      <c r="CF221" s="39"/>
      <c r="CG221" s="39"/>
      <c r="CH221" s="40"/>
      <c r="CI221" s="39"/>
      <c r="CM221" s="24"/>
      <c r="CP221" s="26"/>
      <c r="CQ221" s="26"/>
      <c r="CR221" s="26"/>
      <c r="CS221" s="25"/>
      <c r="CT221" s="25"/>
      <c r="CU221" s="25"/>
      <c r="CV221" s="25"/>
      <c r="CW221" s="25"/>
      <c r="CX221" s="25"/>
      <c r="CY221" s="25"/>
      <c r="CZ221" s="25"/>
      <c r="DA221" s="25"/>
      <c r="DB221" s="25"/>
    </row>
    <row r="222" spans="2:106" ht="16.5" customHeight="1" x14ac:dyDescent="0.3">
      <c r="L222" s="38"/>
      <c r="N222" s="38"/>
      <c r="U222" s="38"/>
      <c r="V222" s="38"/>
      <c r="CF222" s="39"/>
      <c r="CG222" s="39"/>
      <c r="CH222" s="40"/>
    </row>
    <row r="223" spans="2:106" ht="16.5" customHeight="1" x14ac:dyDescent="0.3">
      <c r="L223" s="38"/>
      <c r="N223" s="38"/>
      <c r="U223" s="38"/>
      <c r="V223" s="38"/>
      <c r="Y223" s="38"/>
      <c r="AQ223" s="44"/>
      <c r="CF223" s="39"/>
      <c r="CG223" s="39"/>
      <c r="CH223" s="40"/>
    </row>
    <row r="224" spans="2:106" ht="16.5" customHeight="1" x14ac:dyDescent="0.3">
      <c r="L224" s="38"/>
      <c r="N224" s="38"/>
      <c r="O224" s="38"/>
      <c r="U224" s="38"/>
      <c r="V224" s="38"/>
      <c r="Y224" s="38"/>
      <c r="AQ224" s="44"/>
      <c r="CF224" s="39"/>
      <c r="CG224" s="39"/>
      <c r="CH224" s="40"/>
    </row>
    <row r="225" spans="2:106" ht="16.5" customHeight="1" x14ac:dyDescent="0.3">
      <c r="B225" s="42"/>
      <c r="C225" s="42"/>
      <c r="F225" s="43"/>
      <c r="G225" s="43"/>
      <c r="L225" s="42"/>
      <c r="N225" s="42"/>
      <c r="U225" s="38"/>
      <c r="V225" s="38"/>
      <c r="W225" s="38"/>
      <c r="X225" s="38"/>
      <c r="Y225" s="38"/>
      <c r="AF225" s="33"/>
      <c r="AH225" s="27"/>
      <c r="AL225" s="24"/>
      <c r="AM225" s="26"/>
      <c r="AO225" s="24"/>
      <c r="AR225" s="41"/>
      <c r="AT225" s="34"/>
      <c r="AU225" s="27"/>
      <c r="AV225" s="27"/>
      <c r="BA225" s="27"/>
      <c r="BC225" s="27"/>
      <c r="CF225" s="39"/>
      <c r="CG225" s="39"/>
      <c r="CH225" s="40"/>
      <c r="CI225" s="39"/>
      <c r="CM225" s="24"/>
      <c r="CP225" s="26"/>
      <c r="CQ225" s="26"/>
      <c r="CR225" s="26"/>
      <c r="CS225" s="25"/>
      <c r="CT225" s="25"/>
      <c r="CU225" s="25"/>
      <c r="CV225" s="25"/>
      <c r="CW225" s="25"/>
      <c r="CX225" s="25"/>
      <c r="CY225" s="25"/>
      <c r="CZ225" s="25"/>
      <c r="DA225" s="25"/>
      <c r="DB225" s="25"/>
    </row>
    <row r="226" spans="2:106" ht="16.5" customHeight="1" x14ac:dyDescent="0.3">
      <c r="B226" s="42"/>
      <c r="C226" s="42"/>
      <c r="F226" s="43"/>
      <c r="G226" s="43"/>
      <c r="L226" s="42"/>
      <c r="N226" s="42"/>
      <c r="U226" s="38"/>
      <c r="V226" s="38"/>
      <c r="W226" s="38"/>
      <c r="X226" s="38"/>
      <c r="Y226" s="38"/>
      <c r="AF226" s="33"/>
      <c r="AH226" s="27"/>
      <c r="AL226" s="24"/>
      <c r="AM226" s="26"/>
      <c r="AO226" s="24"/>
      <c r="AR226" s="41"/>
      <c r="AU226" s="27"/>
      <c r="AV226" s="27"/>
      <c r="CF226" s="39"/>
      <c r="CG226" s="39"/>
      <c r="CH226" s="40"/>
      <c r="CI226" s="39"/>
      <c r="CM226" s="24"/>
      <c r="CP226" s="26"/>
      <c r="CQ226" s="26"/>
      <c r="CR226" s="26"/>
      <c r="CS226" s="25"/>
      <c r="CT226" s="25"/>
      <c r="CU226" s="25"/>
      <c r="CV226" s="25"/>
      <c r="CW226" s="25"/>
      <c r="CX226" s="25"/>
      <c r="CY226" s="25"/>
      <c r="CZ226" s="25"/>
      <c r="DA226" s="25"/>
      <c r="DB226" s="25"/>
    </row>
    <row r="227" spans="2:106" ht="16.5" customHeight="1" x14ac:dyDescent="0.3">
      <c r="F227" s="43"/>
      <c r="G227" s="43"/>
      <c r="L227" s="38"/>
      <c r="N227" s="38"/>
      <c r="U227" s="38"/>
      <c r="V227" s="38"/>
      <c r="W227" s="38"/>
      <c r="X227" s="38"/>
      <c r="Y227" s="38"/>
      <c r="AF227" s="33"/>
      <c r="AH227" s="27"/>
      <c r="AL227" s="24"/>
      <c r="AM227" s="26"/>
      <c r="AO227" s="24"/>
      <c r="AR227" s="41"/>
      <c r="CF227" s="39"/>
      <c r="CG227" s="39"/>
      <c r="CH227" s="40"/>
      <c r="CI227" s="39"/>
      <c r="CM227" s="24"/>
      <c r="CP227" s="26"/>
      <c r="CQ227" s="26"/>
      <c r="CR227" s="26"/>
      <c r="CS227" s="25"/>
      <c r="CT227" s="25"/>
      <c r="CU227" s="25"/>
      <c r="CV227" s="25"/>
      <c r="CW227" s="25"/>
      <c r="CX227" s="25"/>
      <c r="CY227" s="25"/>
      <c r="CZ227" s="25"/>
      <c r="DA227" s="25"/>
      <c r="DB227" s="25"/>
    </row>
    <row r="228" spans="2:106" ht="16.5" customHeight="1" x14ac:dyDescent="0.3">
      <c r="L228" s="38"/>
      <c r="M228" s="38"/>
      <c r="N228" s="38"/>
      <c r="U228" s="38"/>
      <c r="V228" s="38"/>
      <c r="AQ228" s="44"/>
      <c r="CF228" s="39"/>
      <c r="CG228" s="39"/>
      <c r="CH228" s="40"/>
    </row>
    <row r="229" spans="2:106" ht="16.5" customHeight="1" x14ac:dyDescent="0.3">
      <c r="B229" s="42"/>
      <c r="C229" s="42"/>
      <c r="F229" s="43"/>
      <c r="G229" s="43"/>
      <c r="L229" s="42"/>
      <c r="N229" s="42"/>
      <c r="U229" s="38"/>
      <c r="V229" s="38"/>
      <c r="W229" s="38"/>
      <c r="X229" s="38"/>
      <c r="Y229" s="38"/>
      <c r="AF229" s="33"/>
      <c r="AH229" s="27"/>
      <c r="AL229" s="24"/>
      <c r="AM229" s="26"/>
      <c r="AO229" s="24"/>
      <c r="AR229" s="41"/>
      <c r="CF229" s="39"/>
      <c r="CG229" s="39"/>
      <c r="CH229" s="40"/>
      <c r="CI229" s="39"/>
      <c r="CM229" s="24"/>
      <c r="CP229" s="26"/>
      <c r="CQ229" s="26"/>
      <c r="CR229" s="26"/>
      <c r="CS229" s="25"/>
      <c r="CT229" s="25"/>
      <c r="CU229" s="25"/>
      <c r="CV229" s="25"/>
      <c r="CW229" s="25"/>
      <c r="CX229" s="25"/>
      <c r="CY229" s="25"/>
      <c r="CZ229" s="25"/>
      <c r="DA229" s="25"/>
      <c r="DB229" s="25"/>
    </row>
    <row r="230" spans="2:106" ht="16.5" customHeight="1" x14ac:dyDescent="0.3">
      <c r="B230" s="42"/>
      <c r="C230" s="42"/>
      <c r="F230" s="43"/>
      <c r="G230" s="43"/>
      <c r="L230" s="42"/>
      <c r="N230" s="42"/>
      <c r="U230" s="38"/>
      <c r="V230" s="38"/>
      <c r="W230" s="38"/>
      <c r="X230" s="38"/>
      <c r="Y230" s="38"/>
      <c r="AF230" s="33"/>
      <c r="AH230" s="27"/>
      <c r="AL230" s="24"/>
      <c r="AM230" s="26"/>
      <c r="AO230" s="24"/>
      <c r="AR230" s="41"/>
      <c r="CF230" s="39"/>
      <c r="CG230" s="39"/>
      <c r="CH230" s="40"/>
      <c r="CI230" s="39"/>
      <c r="CM230" s="24"/>
      <c r="CP230" s="26"/>
      <c r="CQ230" s="26"/>
      <c r="CR230" s="26"/>
      <c r="CS230" s="25"/>
      <c r="CT230" s="25"/>
      <c r="CU230" s="25"/>
      <c r="CV230" s="25"/>
      <c r="CW230" s="25"/>
      <c r="CX230" s="25"/>
      <c r="CY230" s="25"/>
      <c r="CZ230" s="25"/>
      <c r="DA230" s="25"/>
      <c r="DB230" s="25"/>
    </row>
    <row r="231" spans="2:106" ht="16.5" customHeight="1" x14ac:dyDescent="0.3">
      <c r="L231" s="38"/>
      <c r="N231" s="38"/>
      <c r="U231" s="38"/>
      <c r="V231" s="38"/>
      <c r="AQ231" s="44"/>
      <c r="CF231" s="39"/>
      <c r="CG231" s="39"/>
      <c r="CH231" s="40"/>
    </row>
    <row r="232" spans="2:106" ht="16.5" customHeight="1" x14ac:dyDescent="0.3">
      <c r="L232" s="38"/>
      <c r="N232" s="38"/>
      <c r="U232" s="38"/>
      <c r="V232" s="38"/>
      <c r="AQ232" s="44"/>
      <c r="CF232" s="39"/>
      <c r="CG232" s="39"/>
      <c r="CH232" s="40"/>
    </row>
    <row r="233" spans="2:106" ht="16.5" customHeight="1" x14ac:dyDescent="0.3">
      <c r="B233" s="42"/>
      <c r="C233" s="42"/>
      <c r="F233" s="43"/>
      <c r="G233" s="43"/>
      <c r="L233" s="42"/>
      <c r="N233" s="42"/>
      <c r="U233" s="38"/>
      <c r="V233" s="38"/>
      <c r="W233" s="38"/>
      <c r="X233" s="38"/>
      <c r="Y233" s="38"/>
      <c r="AF233" s="33"/>
      <c r="AH233" s="27"/>
      <c r="AL233" s="24"/>
      <c r="AM233" s="26"/>
      <c r="AO233" s="24"/>
      <c r="AR233" s="41"/>
      <c r="CF233" s="39"/>
      <c r="CG233" s="39"/>
      <c r="CH233" s="40"/>
      <c r="CI233" s="39"/>
      <c r="CM233" s="24"/>
      <c r="CP233" s="26"/>
      <c r="CQ233" s="26"/>
      <c r="CR233" s="26"/>
      <c r="CS233" s="25"/>
      <c r="CT233" s="25"/>
      <c r="CU233" s="25"/>
      <c r="CV233" s="25"/>
      <c r="CW233" s="25"/>
      <c r="CX233" s="25"/>
      <c r="CY233" s="25"/>
      <c r="CZ233" s="25"/>
      <c r="DA233" s="25"/>
      <c r="DB233" s="25"/>
    </row>
    <row r="234" spans="2:106" ht="16.5" customHeight="1" x14ac:dyDescent="0.3">
      <c r="B234" s="42"/>
      <c r="C234" s="42"/>
      <c r="F234" s="43"/>
      <c r="G234" s="43"/>
      <c r="N234" s="42"/>
      <c r="U234" s="38"/>
      <c r="V234" s="38"/>
      <c r="W234" s="38"/>
      <c r="X234" s="38"/>
      <c r="Y234" s="38"/>
      <c r="AF234" s="33"/>
      <c r="AH234" s="27"/>
      <c r="AL234" s="24"/>
      <c r="AM234" s="26"/>
      <c r="AO234" s="24"/>
      <c r="AR234" s="41"/>
      <c r="CF234" s="39"/>
      <c r="CG234" s="39"/>
      <c r="CH234" s="40"/>
      <c r="CI234" s="39"/>
      <c r="CM234" s="24"/>
      <c r="CP234" s="26"/>
      <c r="CQ234" s="26"/>
      <c r="CR234" s="26"/>
      <c r="CS234" s="25"/>
      <c r="CT234" s="25"/>
      <c r="CU234" s="25"/>
      <c r="CV234" s="25"/>
      <c r="CW234" s="25"/>
      <c r="CX234" s="25"/>
      <c r="CY234" s="25"/>
      <c r="CZ234" s="25"/>
      <c r="DA234" s="25"/>
      <c r="DB234" s="25"/>
    </row>
    <row r="235" spans="2:106" ht="16.5" customHeight="1" x14ac:dyDescent="0.3">
      <c r="L235" s="38"/>
      <c r="N235" s="38"/>
      <c r="U235" s="38"/>
      <c r="V235" s="38"/>
      <c r="AQ235" s="44"/>
      <c r="CF235" s="39"/>
      <c r="CG235" s="39"/>
      <c r="CH235" s="40"/>
    </row>
    <row r="236" spans="2:106" ht="16.5" customHeight="1" x14ac:dyDescent="0.3">
      <c r="L236" s="38"/>
      <c r="N236" s="42"/>
      <c r="U236" s="38"/>
      <c r="V236" s="38"/>
      <c r="CF236" s="39"/>
      <c r="CG236" s="39"/>
      <c r="CH236" s="40"/>
      <c r="CM236" s="46"/>
    </row>
    <row r="237" spans="2:106" ht="16.5" customHeight="1" x14ac:dyDescent="0.3">
      <c r="L237" s="38"/>
      <c r="N237" s="42"/>
      <c r="U237" s="38"/>
      <c r="V237" s="38"/>
      <c r="CF237" s="39"/>
      <c r="CG237" s="39"/>
      <c r="CH237" s="40"/>
      <c r="CM237" s="46"/>
    </row>
    <row r="238" spans="2:106" ht="16.5" customHeight="1" x14ac:dyDescent="0.3">
      <c r="L238" s="38"/>
      <c r="N238" s="42"/>
      <c r="U238" s="38"/>
      <c r="V238" s="38"/>
      <c r="CF238" s="39"/>
      <c r="CG238" s="39"/>
      <c r="CH238" s="40"/>
      <c r="CM238" s="46"/>
    </row>
    <row r="239" spans="2:106" ht="16.5" customHeight="1" x14ac:dyDescent="0.3">
      <c r="L239" s="38"/>
      <c r="N239" s="42"/>
      <c r="U239" s="38"/>
      <c r="V239" s="38"/>
      <c r="CF239" s="39"/>
      <c r="CG239" s="39"/>
      <c r="CH239" s="40"/>
      <c r="CM239" s="46"/>
    </row>
    <row r="240" spans="2:106" ht="16.5" customHeight="1" x14ac:dyDescent="0.3">
      <c r="L240" s="38"/>
      <c r="N240" s="42"/>
      <c r="U240" s="38"/>
      <c r="V240" s="38"/>
      <c r="CF240" s="39"/>
      <c r="CG240" s="39"/>
      <c r="CH240" s="40"/>
      <c r="CM240" s="46"/>
    </row>
    <row r="241" spans="2:106" ht="16.5" customHeight="1" x14ac:dyDescent="0.3">
      <c r="L241" s="38"/>
      <c r="N241" s="42"/>
      <c r="U241" s="38"/>
      <c r="V241" s="38"/>
      <c r="AQ241" s="44"/>
      <c r="CF241" s="39"/>
      <c r="CG241" s="39"/>
      <c r="CH241" s="40"/>
    </row>
    <row r="242" spans="2:106" ht="16.5" customHeight="1" x14ac:dyDescent="0.3">
      <c r="L242" s="38"/>
      <c r="N242" s="42"/>
      <c r="U242" s="38"/>
      <c r="V242" s="38"/>
      <c r="CF242" s="39"/>
      <c r="CG242" s="39"/>
      <c r="CH242" s="40"/>
      <c r="CM242" s="46"/>
    </row>
    <row r="243" spans="2:106" ht="16.5" customHeight="1" x14ac:dyDescent="0.3">
      <c r="L243" s="38"/>
      <c r="N243" s="42"/>
      <c r="U243" s="38"/>
      <c r="V243" s="38"/>
      <c r="CF243" s="39"/>
      <c r="CG243" s="39"/>
      <c r="CH243" s="40"/>
      <c r="CM243" s="46"/>
    </row>
    <row r="244" spans="2:106" ht="16.5" customHeight="1" x14ac:dyDescent="0.3">
      <c r="L244" s="38"/>
      <c r="N244" s="38"/>
      <c r="U244" s="38"/>
      <c r="V244" s="38"/>
      <c r="AQ244" s="44"/>
      <c r="CF244" s="39"/>
      <c r="CG244" s="39"/>
      <c r="CH244" s="40"/>
    </row>
    <row r="245" spans="2:106" ht="16.5" customHeight="1" x14ac:dyDescent="0.3">
      <c r="L245" s="38"/>
      <c r="N245" s="38"/>
      <c r="U245" s="38"/>
      <c r="V245" s="38"/>
      <c r="CF245" s="39"/>
      <c r="CG245" s="39"/>
      <c r="CH245" s="40"/>
      <c r="CM245" s="46"/>
    </row>
    <row r="246" spans="2:106" ht="16.5" customHeight="1" x14ac:dyDescent="0.3">
      <c r="L246" s="38"/>
      <c r="N246" s="38"/>
      <c r="V246" s="47"/>
      <c r="CF246" s="39"/>
      <c r="CG246" s="39"/>
      <c r="CH246" s="40"/>
    </row>
    <row r="247" spans="2:106" ht="16.5" customHeight="1" x14ac:dyDescent="0.3">
      <c r="L247" s="38"/>
      <c r="N247" s="38"/>
      <c r="U247" s="38"/>
      <c r="V247" s="38"/>
      <c r="AQ247" s="44"/>
      <c r="CF247" s="39"/>
      <c r="CG247" s="39"/>
      <c r="CH247" s="40"/>
    </row>
    <row r="248" spans="2:106" ht="16.5" customHeight="1" x14ac:dyDescent="0.3">
      <c r="L248" s="38"/>
      <c r="N248" s="38"/>
      <c r="U248" s="38"/>
      <c r="V248" s="38"/>
      <c r="AQ248" s="44"/>
      <c r="CF248" s="39"/>
      <c r="CG248" s="39"/>
      <c r="CH248" s="40"/>
    </row>
    <row r="249" spans="2:106" ht="16.5" customHeight="1" x14ac:dyDescent="0.3">
      <c r="L249" s="38"/>
      <c r="N249" s="38"/>
      <c r="U249" s="38"/>
      <c r="V249" s="38"/>
      <c r="AQ249" s="44"/>
      <c r="CF249" s="39"/>
      <c r="CG249" s="39"/>
      <c r="CH249" s="40"/>
    </row>
    <row r="250" spans="2:106" ht="17.25" customHeight="1" x14ac:dyDescent="0.3">
      <c r="B250" s="42"/>
      <c r="C250" s="42"/>
      <c r="F250" s="43"/>
      <c r="G250" s="49"/>
      <c r="L250" s="42"/>
      <c r="N250" s="42"/>
      <c r="U250" s="38"/>
      <c r="V250" s="38"/>
      <c r="W250" s="38"/>
      <c r="X250" s="38"/>
      <c r="Y250" s="38"/>
      <c r="AF250" s="33"/>
      <c r="AH250" s="27"/>
      <c r="AL250" s="24"/>
      <c r="AM250" s="26"/>
      <c r="AO250" s="24"/>
      <c r="AR250" s="41"/>
      <c r="CF250" s="39"/>
      <c r="CG250" s="39"/>
      <c r="CH250" s="40"/>
      <c r="CI250" s="39"/>
      <c r="CM250" s="24"/>
      <c r="CP250" s="26"/>
      <c r="CQ250" s="26"/>
      <c r="CR250" s="26"/>
      <c r="CS250" s="25"/>
      <c r="CT250" s="25"/>
      <c r="CU250" s="25"/>
      <c r="CV250" s="25"/>
      <c r="CW250" s="25"/>
      <c r="CX250" s="25"/>
      <c r="CY250" s="25"/>
      <c r="CZ250" s="25"/>
      <c r="DA250" s="25"/>
      <c r="DB250" s="25"/>
    </row>
    <row r="251" spans="2:106" ht="16.5" customHeight="1" x14ac:dyDescent="0.3">
      <c r="B251" s="42"/>
      <c r="C251" s="42"/>
      <c r="F251" s="43"/>
      <c r="G251" s="49"/>
      <c r="L251" s="42"/>
      <c r="N251" s="42"/>
      <c r="U251" s="38"/>
      <c r="V251" s="38"/>
      <c r="W251" s="38"/>
      <c r="X251" s="38"/>
      <c r="Y251" s="38"/>
      <c r="AF251" s="33"/>
      <c r="AH251" s="27"/>
      <c r="AL251" s="24"/>
      <c r="AM251" s="26"/>
      <c r="AO251" s="24"/>
      <c r="AR251" s="41"/>
      <c r="CF251" s="39"/>
      <c r="CG251" s="39"/>
      <c r="CH251" s="40"/>
      <c r="CI251" s="39"/>
      <c r="CM251" s="24"/>
      <c r="CP251" s="26"/>
      <c r="CQ251" s="26"/>
      <c r="CR251" s="26"/>
      <c r="CS251" s="25"/>
      <c r="CT251" s="25"/>
      <c r="CU251" s="25"/>
      <c r="CV251" s="25"/>
      <c r="CW251" s="25"/>
      <c r="CX251" s="25"/>
      <c r="CY251" s="25"/>
      <c r="CZ251" s="25"/>
      <c r="DA251" s="25"/>
      <c r="DB251" s="25"/>
    </row>
    <row r="252" spans="2:106" ht="16.5" customHeight="1" x14ac:dyDescent="0.3">
      <c r="B252" s="42"/>
      <c r="C252" s="42"/>
      <c r="F252" s="43"/>
      <c r="G252" s="49"/>
      <c r="L252" s="42"/>
      <c r="N252" s="42"/>
      <c r="U252" s="38"/>
      <c r="V252" s="38"/>
      <c r="W252" s="38"/>
      <c r="X252" s="38"/>
      <c r="Y252" s="38"/>
      <c r="AF252" s="33"/>
      <c r="AH252" s="27"/>
      <c r="AL252" s="24"/>
      <c r="AM252" s="26"/>
      <c r="AO252" s="24"/>
      <c r="AR252" s="41"/>
      <c r="CF252" s="39"/>
      <c r="CG252" s="39"/>
      <c r="CH252" s="40"/>
      <c r="CI252" s="39"/>
      <c r="CM252" s="24"/>
      <c r="CP252" s="26"/>
      <c r="CQ252" s="26"/>
      <c r="CR252" s="26"/>
      <c r="CS252" s="25"/>
      <c r="CT252" s="25"/>
      <c r="CU252" s="25"/>
      <c r="CV252" s="25"/>
      <c r="CW252" s="25"/>
      <c r="CX252" s="25"/>
      <c r="CY252" s="25"/>
      <c r="CZ252" s="25"/>
      <c r="DA252" s="25"/>
      <c r="DB252" s="25"/>
    </row>
    <row r="253" spans="2:106" ht="17.25" customHeight="1" x14ac:dyDescent="0.3">
      <c r="B253" s="42"/>
      <c r="C253" s="42"/>
      <c r="F253" s="43"/>
      <c r="G253" s="49"/>
      <c r="L253" s="42"/>
      <c r="N253" s="42"/>
      <c r="U253" s="38"/>
      <c r="V253" s="38"/>
      <c r="W253" s="38"/>
      <c r="X253" s="38"/>
      <c r="Y253" s="38"/>
      <c r="AF253" s="33"/>
      <c r="AH253" s="27"/>
      <c r="AL253" s="24"/>
      <c r="AM253" s="26"/>
      <c r="AO253" s="24"/>
      <c r="AR253" s="41"/>
      <c r="CF253" s="39"/>
      <c r="CG253" s="39"/>
      <c r="CH253" s="40"/>
      <c r="CI253" s="39"/>
      <c r="CM253" s="24"/>
      <c r="CP253" s="26"/>
      <c r="CQ253" s="26"/>
      <c r="CR253" s="26"/>
      <c r="CS253" s="25"/>
      <c r="CT253" s="25"/>
      <c r="CU253" s="25"/>
      <c r="CV253" s="25"/>
      <c r="CW253" s="25"/>
      <c r="CX253" s="25"/>
      <c r="CY253" s="25"/>
      <c r="CZ253" s="25"/>
      <c r="DA253" s="25"/>
      <c r="DB253" s="25"/>
    </row>
    <row r="254" spans="2:106" ht="16.5" customHeight="1" x14ac:dyDescent="0.3">
      <c r="B254" s="42"/>
      <c r="C254" s="42"/>
      <c r="F254" s="43"/>
      <c r="G254" s="43"/>
      <c r="L254" s="42"/>
      <c r="N254" s="42"/>
      <c r="U254" s="47"/>
      <c r="V254" s="47"/>
      <c r="W254" s="38"/>
      <c r="X254" s="38"/>
      <c r="Y254" s="38"/>
      <c r="AF254" s="33"/>
      <c r="AH254" s="27"/>
      <c r="AL254" s="24"/>
      <c r="AM254" s="26"/>
      <c r="AO254" s="24"/>
      <c r="AR254" s="41"/>
      <c r="CF254" s="39"/>
      <c r="CG254" s="39"/>
      <c r="CH254" s="40"/>
      <c r="CI254" s="39"/>
      <c r="CM254" s="24"/>
      <c r="CP254" s="26"/>
      <c r="CQ254" s="26"/>
      <c r="CR254" s="26"/>
      <c r="CS254" s="25"/>
      <c r="CT254" s="25"/>
      <c r="CU254" s="25"/>
      <c r="CV254" s="25"/>
      <c r="CW254" s="25"/>
      <c r="CX254" s="25"/>
      <c r="CY254" s="25"/>
      <c r="CZ254" s="25"/>
      <c r="DA254" s="25"/>
      <c r="DB254" s="25"/>
    </row>
    <row r="255" spans="2:106" ht="16.5" customHeight="1" x14ac:dyDescent="0.3">
      <c r="B255" s="42"/>
      <c r="C255" s="42"/>
      <c r="F255" s="43"/>
      <c r="G255" s="43"/>
      <c r="L255" s="42"/>
      <c r="N255" s="42"/>
      <c r="U255" s="47"/>
      <c r="V255" s="47"/>
      <c r="W255" s="38"/>
      <c r="X255" s="38"/>
      <c r="Y255" s="38"/>
      <c r="AF255" s="33"/>
      <c r="AH255" s="27"/>
      <c r="AL255" s="24"/>
      <c r="AM255" s="26"/>
      <c r="AO255" s="24"/>
      <c r="AR255" s="41"/>
      <c r="CF255" s="39"/>
      <c r="CG255" s="39"/>
      <c r="CH255" s="40"/>
      <c r="CI255" s="39"/>
      <c r="CM255" s="27"/>
      <c r="CN255" s="38"/>
      <c r="CO255" s="38"/>
      <c r="CP255" s="26"/>
      <c r="CQ255" s="26"/>
      <c r="CR255" s="26"/>
      <c r="CS255" s="25"/>
      <c r="CT255" s="25"/>
      <c r="CU255" s="25"/>
      <c r="CV255" s="25"/>
      <c r="CW255" s="25"/>
      <c r="CX255" s="25"/>
      <c r="CY255" s="25"/>
      <c r="CZ255" s="25"/>
      <c r="DA255" s="25"/>
      <c r="DB255" s="25"/>
    </row>
    <row r="256" spans="2:106" ht="16.5" customHeight="1" x14ac:dyDescent="0.3">
      <c r="B256" s="42"/>
      <c r="C256" s="42"/>
      <c r="F256" s="43"/>
      <c r="G256" s="43"/>
      <c r="L256" s="42"/>
      <c r="N256" s="42"/>
      <c r="W256" s="38"/>
      <c r="X256" s="38"/>
      <c r="Y256" s="38"/>
      <c r="AF256" s="33"/>
      <c r="AH256" s="27"/>
      <c r="AL256" s="24"/>
      <c r="AM256" s="26"/>
      <c r="AO256" s="24"/>
      <c r="AR256" s="41"/>
      <c r="CF256" s="39"/>
      <c r="CG256" s="39"/>
      <c r="CH256" s="40"/>
      <c r="CI256" s="39"/>
      <c r="CM256" s="24"/>
      <c r="CP256" s="26"/>
      <c r="CQ256" s="26"/>
      <c r="CR256" s="26"/>
      <c r="CS256" s="25"/>
      <c r="CT256" s="25"/>
      <c r="CU256" s="25"/>
      <c r="CV256" s="25"/>
      <c r="CW256" s="25"/>
      <c r="CX256" s="25"/>
      <c r="CY256" s="25"/>
      <c r="CZ256" s="25"/>
      <c r="DA256" s="25"/>
      <c r="DB256" s="25"/>
    </row>
    <row r="257" spans="2:106" ht="16.5" customHeight="1" x14ac:dyDescent="0.3">
      <c r="L257" s="38"/>
      <c r="N257" s="38"/>
      <c r="U257" s="38"/>
      <c r="V257" s="38"/>
      <c r="CF257" s="39"/>
      <c r="CG257" s="39"/>
      <c r="CH257" s="40"/>
    </row>
    <row r="258" spans="2:106" ht="16.5" customHeight="1" x14ac:dyDescent="0.3">
      <c r="L258" s="38"/>
      <c r="N258" s="38"/>
      <c r="U258" s="38"/>
      <c r="V258" s="38"/>
      <c r="CF258" s="39"/>
      <c r="CG258" s="39"/>
      <c r="CH258" s="40"/>
    </row>
    <row r="259" spans="2:106" ht="16.5" customHeight="1" x14ac:dyDescent="0.3">
      <c r="B259" s="42"/>
      <c r="C259" s="42"/>
      <c r="F259" s="43"/>
      <c r="G259" s="43"/>
      <c r="L259" s="42"/>
      <c r="N259" s="42"/>
      <c r="W259" s="38"/>
      <c r="X259" s="38"/>
      <c r="Y259" s="38"/>
      <c r="AF259" s="33"/>
      <c r="AH259" s="27"/>
      <c r="AL259" s="24"/>
      <c r="AM259" s="26"/>
      <c r="AO259" s="24"/>
      <c r="AR259" s="41"/>
      <c r="CF259" s="39"/>
      <c r="CG259" s="39"/>
      <c r="CH259" s="40"/>
      <c r="CI259" s="39"/>
      <c r="CM259" s="24"/>
      <c r="CP259" s="26"/>
      <c r="CQ259" s="26"/>
      <c r="CR259" s="26"/>
      <c r="CS259" s="25"/>
      <c r="CT259" s="25"/>
      <c r="CU259" s="25"/>
      <c r="CV259" s="25"/>
      <c r="CW259" s="25"/>
      <c r="CX259" s="25"/>
      <c r="CY259" s="25"/>
      <c r="CZ259" s="25"/>
      <c r="DA259" s="25"/>
      <c r="DB259" s="25"/>
    </row>
    <row r="260" spans="2:106" ht="16.5" customHeight="1" x14ac:dyDescent="0.3">
      <c r="B260" s="42"/>
      <c r="C260" s="42"/>
      <c r="F260" s="43"/>
      <c r="G260" s="43"/>
      <c r="L260" s="42"/>
      <c r="N260" s="42"/>
      <c r="W260" s="38"/>
      <c r="X260" s="38"/>
      <c r="Y260" s="38"/>
      <c r="AF260" s="33"/>
      <c r="AH260" s="27"/>
      <c r="AL260" s="24"/>
      <c r="AM260" s="26"/>
      <c r="AO260" s="24"/>
      <c r="AR260" s="41"/>
      <c r="CF260" s="39"/>
      <c r="CG260" s="39"/>
      <c r="CH260" s="40"/>
      <c r="CI260" s="39"/>
      <c r="CM260" s="24"/>
      <c r="CP260" s="26"/>
      <c r="CQ260" s="26"/>
      <c r="CR260" s="26"/>
      <c r="CS260" s="25"/>
      <c r="CT260" s="25"/>
      <c r="CU260" s="25"/>
      <c r="CV260" s="25"/>
      <c r="CW260" s="25"/>
      <c r="CX260" s="25"/>
      <c r="CY260" s="25"/>
      <c r="CZ260" s="25"/>
      <c r="DA260" s="25"/>
      <c r="DB260" s="25"/>
    </row>
    <row r="261" spans="2:106" ht="16.5" customHeight="1" x14ac:dyDescent="0.3">
      <c r="L261" s="38"/>
      <c r="N261" s="38"/>
      <c r="U261" s="38"/>
      <c r="V261" s="38"/>
      <c r="CF261" s="39"/>
      <c r="CG261" s="39"/>
      <c r="CH261" s="40"/>
      <c r="CM261" s="46"/>
    </row>
    <row r="262" spans="2:106" ht="16.5" customHeight="1" x14ac:dyDescent="0.3">
      <c r="L262" s="38"/>
      <c r="N262" s="38"/>
      <c r="U262" s="38"/>
      <c r="V262" s="38"/>
      <c r="AQ262" s="44"/>
      <c r="CF262" s="39"/>
      <c r="CG262" s="39"/>
      <c r="CH262" s="40"/>
    </row>
    <row r="263" spans="2:106" ht="16.5" customHeight="1" x14ac:dyDescent="0.3">
      <c r="B263" s="42"/>
      <c r="C263" s="42"/>
      <c r="F263" s="43"/>
      <c r="G263" s="43"/>
      <c r="L263" s="42"/>
      <c r="N263" s="42"/>
      <c r="U263" s="38"/>
      <c r="V263" s="38"/>
      <c r="W263" s="38"/>
      <c r="X263" s="38"/>
      <c r="Y263" s="38"/>
      <c r="AF263" s="33"/>
      <c r="AH263" s="27"/>
      <c r="AL263" s="24"/>
      <c r="AM263" s="26"/>
      <c r="AO263" s="24"/>
      <c r="AR263" s="41"/>
      <c r="CF263" s="39"/>
      <c r="CG263" s="39"/>
      <c r="CH263" s="40"/>
      <c r="CI263" s="39"/>
      <c r="CM263" s="27"/>
      <c r="CN263" s="38"/>
      <c r="CO263" s="38"/>
      <c r="CP263" s="26"/>
      <c r="CQ263" s="26"/>
      <c r="CR263" s="26"/>
      <c r="CS263" s="25"/>
      <c r="CT263" s="25"/>
      <c r="CU263" s="25"/>
      <c r="CV263" s="25"/>
      <c r="CW263" s="25"/>
      <c r="CX263" s="25"/>
      <c r="CY263" s="25"/>
      <c r="CZ263" s="25"/>
      <c r="DA263" s="25"/>
      <c r="DB263" s="25"/>
    </row>
    <row r="264" spans="2:106" ht="16.5" customHeight="1" x14ac:dyDescent="0.3">
      <c r="L264" s="38"/>
      <c r="N264" s="38"/>
      <c r="U264" s="38"/>
      <c r="V264" s="38"/>
      <c r="CF264" s="39"/>
      <c r="CG264" s="39"/>
      <c r="CH264" s="40"/>
      <c r="CM264" s="46"/>
    </row>
    <row r="265" spans="2:106" ht="16.5" customHeight="1" x14ac:dyDescent="0.3">
      <c r="L265" s="38"/>
      <c r="N265" s="38"/>
      <c r="U265" s="38"/>
      <c r="V265" s="38"/>
      <c r="CF265" s="39"/>
      <c r="CG265" s="39"/>
      <c r="CH265" s="40"/>
      <c r="CM265" s="46"/>
    </row>
    <row r="266" spans="2:106" ht="16.5" customHeight="1" x14ac:dyDescent="0.3">
      <c r="L266" s="38"/>
      <c r="N266" s="38"/>
      <c r="U266" s="38"/>
      <c r="V266" s="38"/>
      <c r="CF266" s="39"/>
      <c r="CG266" s="39"/>
      <c r="CH266" s="40"/>
      <c r="CM266" s="46"/>
    </row>
    <row r="267" spans="2:106" ht="16.5" customHeight="1" x14ac:dyDescent="0.3">
      <c r="B267" s="42"/>
      <c r="C267" s="42"/>
      <c r="F267" s="43"/>
      <c r="G267" s="43"/>
      <c r="L267" s="42"/>
      <c r="N267" s="42"/>
      <c r="U267" s="38"/>
      <c r="V267" s="38"/>
      <c r="W267" s="38"/>
      <c r="X267" s="38"/>
      <c r="Y267" s="38"/>
      <c r="AF267" s="33"/>
      <c r="AH267" s="27"/>
      <c r="AL267" s="24"/>
      <c r="AM267" s="26"/>
      <c r="AO267" s="24"/>
      <c r="AR267" s="41"/>
      <c r="CF267" s="39"/>
      <c r="CG267" s="39"/>
      <c r="CH267" s="40"/>
      <c r="CI267" s="39"/>
      <c r="CM267" s="27"/>
      <c r="CN267" s="38"/>
      <c r="CO267" s="38"/>
      <c r="CP267" s="26"/>
      <c r="CQ267" s="26"/>
      <c r="CR267" s="26"/>
      <c r="CS267" s="25"/>
      <c r="CT267" s="25"/>
      <c r="CU267" s="25"/>
      <c r="CV267" s="25"/>
      <c r="CW267" s="25"/>
      <c r="CX267" s="25"/>
      <c r="CY267" s="25"/>
      <c r="CZ267" s="25"/>
      <c r="DA267" s="25"/>
      <c r="DB267" s="25"/>
    </row>
    <row r="268" spans="2:106" ht="16.5" customHeight="1" x14ac:dyDescent="0.3">
      <c r="B268" s="42"/>
      <c r="C268" s="42"/>
      <c r="F268" s="43"/>
      <c r="G268" s="43"/>
      <c r="L268" s="42"/>
      <c r="N268" s="42"/>
      <c r="U268" s="38"/>
      <c r="V268" s="38"/>
      <c r="W268" s="38"/>
      <c r="X268" s="38"/>
      <c r="Y268" s="38"/>
      <c r="AF268" s="33"/>
      <c r="AH268" s="27"/>
      <c r="AL268" s="24"/>
      <c r="AM268" s="26"/>
      <c r="AO268" s="24"/>
      <c r="AR268" s="41"/>
      <c r="CF268" s="39"/>
      <c r="CG268" s="39"/>
      <c r="CH268" s="40"/>
      <c r="CI268" s="39"/>
      <c r="CM268" s="27"/>
      <c r="CN268" s="38"/>
      <c r="CO268" s="38"/>
      <c r="CP268" s="26"/>
      <c r="CQ268" s="26"/>
      <c r="CR268" s="26"/>
      <c r="CS268" s="25"/>
      <c r="CT268" s="25"/>
      <c r="CU268" s="25"/>
      <c r="CV268" s="25"/>
      <c r="CW268" s="25"/>
      <c r="CX268" s="25"/>
      <c r="CY268" s="25"/>
      <c r="CZ268" s="25"/>
      <c r="DA268" s="25"/>
      <c r="DB268" s="25"/>
    </row>
    <row r="269" spans="2:106" ht="16.5" customHeight="1" x14ac:dyDescent="0.3">
      <c r="L269" s="38"/>
      <c r="N269" s="38"/>
      <c r="U269" s="38"/>
      <c r="V269" s="38"/>
      <c r="CF269" s="39"/>
      <c r="CG269" s="39"/>
      <c r="CH269" s="40"/>
    </row>
    <row r="270" spans="2:106" ht="16.5" customHeight="1" x14ac:dyDescent="0.3">
      <c r="B270" s="42"/>
      <c r="C270" s="42"/>
      <c r="F270" s="43"/>
      <c r="G270" s="43"/>
      <c r="L270" s="42"/>
      <c r="N270" s="42"/>
      <c r="W270" s="38"/>
      <c r="X270" s="38"/>
      <c r="Y270" s="38"/>
      <c r="AF270" s="33"/>
      <c r="AH270" s="27"/>
      <c r="AL270" s="24"/>
      <c r="AM270" s="26"/>
      <c r="AO270" s="24"/>
      <c r="AR270" s="41"/>
      <c r="CF270" s="39"/>
      <c r="CG270" s="39"/>
      <c r="CH270" s="40"/>
      <c r="CI270" s="39"/>
      <c r="CM270" s="24"/>
      <c r="CP270" s="26"/>
      <c r="CQ270" s="26"/>
      <c r="CR270" s="26"/>
      <c r="CS270" s="25"/>
      <c r="CT270" s="25"/>
      <c r="CU270" s="25"/>
      <c r="CV270" s="25"/>
      <c r="CW270" s="25"/>
      <c r="CX270" s="25"/>
      <c r="CY270" s="25"/>
      <c r="CZ270" s="25"/>
      <c r="DA270" s="25"/>
      <c r="DB270" s="25"/>
    </row>
    <row r="271" spans="2:106" ht="16.5" customHeight="1" x14ac:dyDescent="0.3">
      <c r="B271" s="42"/>
      <c r="C271" s="42"/>
      <c r="F271" s="43"/>
      <c r="G271" s="43"/>
      <c r="L271" s="42"/>
      <c r="N271" s="42"/>
      <c r="W271" s="38"/>
      <c r="X271" s="38"/>
      <c r="Y271" s="38"/>
      <c r="AF271" s="33"/>
      <c r="AH271" s="27"/>
      <c r="AL271" s="24"/>
      <c r="AM271" s="26"/>
      <c r="AO271" s="24"/>
      <c r="AR271" s="41"/>
      <c r="CF271" s="39"/>
      <c r="CG271" s="39"/>
      <c r="CH271" s="40"/>
      <c r="CI271" s="39"/>
      <c r="CM271" s="27"/>
      <c r="CP271" s="26"/>
      <c r="CQ271" s="26"/>
      <c r="CR271" s="26"/>
      <c r="CS271" s="25"/>
      <c r="CT271" s="25"/>
      <c r="CU271" s="25"/>
      <c r="CV271" s="25"/>
      <c r="CW271" s="25"/>
      <c r="CX271" s="25"/>
      <c r="CY271" s="25"/>
      <c r="CZ271" s="25"/>
      <c r="DA271" s="25"/>
      <c r="DB271" s="25"/>
    </row>
    <row r="272" spans="2:106" ht="16.5" customHeight="1" x14ac:dyDescent="0.3">
      <c r="B272" s="42"/>
      <c r="C272" s="42"/>
      <c r="F272" s="43"/>
      <c r="G272" s="43"/>
      <c r="L272" s="42"/>
      <c r="N272" s="42"/>
      <c r="W272" s="38"/>
      <c r="X272" s="38"/>
      <c r="Y272" s="38"/>
      <c r="AF272" s="33"/>
      <c r="AH272" s="27"/>
      <c r="AL272" s="24"/>
      <c r="AM272" s="26"/>
      <c r="AO272" s="24"/>
      <c r="AR272" s="41"/>
      <c r="CF272" s="39"/>
      <c r="CG272" s="39"/>
      <c r="CH272" s="40"/>
      <c r="CI272" s="39"/>
      <c r="CM272" s="24"/>
      <c r="CP272" s="26"/>
      <c r="CQ272" s="26"/>
      <c r="CR272" s="26"/>
      <c r="CS272" s="25"/>
      <c r="CT272" s="25"/>
      <c r="CU272" s="25"/>
      <c r="CV272" s="25"/>
      <c r="CW272" s="25"/>
      <c r="CX272" s="25"/>
      <c r="CY272" s="25"/>
      <c r="CZ272" s="25"/>
      <c r="DA272" s="25"/>
      <c r="DB272" s="25"/>
    </row>
    <row r="273" spans="2:106" ht="16.5" customHeight="1" x14ac:dyDescent="0.3">
      <c r="B273" s="42"/>
      <c r="C273" s="42"/>
      <c r="F273" s="43"/>
      <c r="G273" s="43"/>
      <c r="L273" s="42"/>
      <c r="N273" s="42"/>
      <c r="W273" s="38"/>
      <c r="X273" s="38"/>
      <c r="Y273" s="38"/>
      <c r="AF273" s="33"/>
      <c r="AH273" s="27"/>
      <c r="AL273" s="24"/>
      <c r="AM273" s="26"/>
      <c r="AO273" s="24"/>
      <c r="AR273" s="41"/>
      <c r="CF273" s="39"/>
      <c r="CG273" s="39"/>
      <c r="CH273" s="40"/>
      <c r="CI273" s="39"/>
      <c r="CM273" s="24"/>
      <c r="CP273" s="26"/>
      <c r="CQ273" s="26"/>
      <c r="CR273" s="26"/>
      <c r="CS273" s="25"/>
      <c r="CT273" s="25"/>
      <c r="CU273" s="25"/>
      <c r="CV273" s="25"/>
      <c r="CW273" s="25"/>
      <c r="CX273" s="25"/>
      <c r="CY273" s="25"/>
      <c r="CZ273" s="25"/>
      <c r="DA273" s="25"/>
      <c r="DB273" s="25"/>
    </row>
    <row r="274" spans="2:106" ht="16.5" customHeight="1" x14ac:dyDescent="0.3">
      <c r="B274" s="42"/>
      <c r="C274" s="42"/>
      <c r="F274" s="43"/>
      <c r="G274" s="43"/>
      <c r="L274" s="42"/>
      <c r="N274" s="42"/>
      <c r="W274" s="38"/>
      <c r="X274" s="38"/>
      <c r="Y274" s="38"/>
      <c r="AF274" s="33"/>
      <c r="AH274" s="27"/>
      <c r="AL274" s="24"/>
      <c r="AM274" s="26"/>
      <c r="AO274" s="24"/>
      <c r="AR274" s="41"/>
      <c r="AT274" s="34"/>
      <c r="AU274" s="27"/>
      <c r="AV274" s="27"/>
      <c r="BA274" s="27"/>
      <c r="BC274" s="27"/>
      <c r="CF274" s="39"/>
      <c r="CG274" s="39"/>
      <c r="CH274" s="40"/>
      <c r="CI274" s="39"/>
      <c r="CM274" s="24"/>
      <c r="CP274" s="26"/>
      <c r="CQ274" s="26"/>
      <c r="CR274" s="26"/>
      <c r="CS274" s="25"/>
      <c r="CT274" s="25"/>
      <c r="CU274" s="25"/>
      <c r="CV274" s="25"/>
      <c r="CW274" s="25"/>
      <c r="CX274" s="25"/>
      <c r="CY274" s="25"/>
      <c r="CZ274" s="25"/>
      <c r="DA274" s="25"/>
      <c r="DB274" s="25"/>
    </row>
    <row r="275" spans="2:106" ht="16.5" customHeight="1" x14ac:dyDescent="0.3">
      <c r="D275" s="42"/>
      <c r="L275" s="38"/>
      <c r="N275" s="38"/>
      <c r="U275" s="38"/>
      <c r="V275" s="38"/>
      <c r="CF275" s="39"/>
      <c r="CG275" s="39"/>
      <c r="CH275" s="40"/>
      <c r="CM275" s="46"/>
    </row>
    <row r="276" spans="2:106" ht="16.5" customHeight="1" x14ac:dyDescent="0.3">
      <c r="B276" s="42"/>
      <c r="C276" s="42"/>
      <c r="F276" s="43"/>
      <c r="G276" s="43"/>
      <c r="L276" s="42"/>
      <c r="N276" s="42"/>
      <c r="W276" s="38"/>
      <c r="X276" s="38"/>
      <c r="Y276" s="38"/>
      <c r="AF276" s="33"/>
      <c r="AH276" s="27"/>
      <c r="AL276" s="24"/>
      <c r="AM276" s="26"/>
      <c r="AO276" s="24"/>
      <c r="AR276" s="41"/>
      <c r="CF276" s="39"/>
      <c r="CG276" s="39"/>
      <c r="CH276" s="40"/>
      <c r="CI276" s="39"/>
      <c r="CM276" s="24"/>
      <c r="CP276" s="26"/>
      <c r="CQ276" s="26"/>
      <c r="CR276" s="26"/>
      <c r="CS276" s="25"/>
      <c r="CT276" s="25"/>
      <c r="CU276" s="25"/>
      <c r="CV276" s="25"/>
      <c r="CW276" s="25"/>
      <c r="CX276" s="25"/>
      <c r="CY276" s="25"/>
      <c r="CZ276" s="25"/>
      <c r="DA276" s="25"/>
      <c r="DB276" s="25"/>
    </row>
    <row r="277" spans="2:106" ht="16.5" customHeight="1" x14ac:dyDescent="0.3">
      <c r="F277" s="43"/>
      <c r="G277" s="43"/>
      <c r="L277" s="38"/>
      <c r="N277" s="38"/>
      <c r="U277" s="47"/>
      <c r="V277" s="47"/>
      <c r="W277" s="38"/>
      <c r="X277" s="38"/>
      <c r="Y277" s="38"/>
      <c r="AF277" s="33"/>
      <c r="AH277" s="27"/>
      <c r="AL277" s="24"/>
      <c r="AM277" s="26"/>
      <c r="AO277" s="24"/>
      <c r="AR277" s="41"/>
      <c r="CF277" s="39"/>
      <c r="CG277" s="39"/>
      <c r="CH277" s="40"/>
      <c r="CI277" s="39"/>
      <c r="CM277" s="24"/>
      <c r="CP277" s="26"/>
      <c r="CQ277" s="26"/>
      <c r="CR277" s="26"/>
      <c r="CS277" s="25"/>
      <c r="CT277" s="25"/>
      <c r="CU277" s="25"/>
      <c r="CV277" s="25"/>
      <c r="CW277" s="25"/>
      <c r="CX277" s="25"/>
      <c r="CY277" s="25"/>
      <c r="CZ277" s="25"/>
      <c r="DA277" s="25"/>
      <c r="DB277" s="25"/>
    </row>
    <row r="278" spans="2:106" ht="16.5" customHeight="1" x14ac:dyDescent="0.3">
      <c r="D278" s="42"/>
      <c r="L278" s="38"/>
      <c r="N278" s="38"/>
      <c r="U278" s="38"/>
      <c r="V278" s="38"/>
      <c r="CF278" s="39"/>
      <c r="CG278" s="39"/>
      <c r="CH278" s="40"/>
      <c r="CM278" s="46"/>
    </row>
    <row r="279" spans="2:106" ht="16.5" customHeight="1" x14ac:dyDescent="0.3">
      <c r="D279" s="42"/>
      <c r="L279" s="38"/>
      <c r="N279" s="38"/>
      <c r="U279" s="38"/>
      <c r="V279" s="38"/>
      <c r="CF279" s="39"/>
      <c r="CG279" s="39"/>
      <c r="CH279" s="40"/>
      <c r="CM279" s="46"/>
    </row>
    <row r="280" spans="2:106" ht="16.5" customHeight="1" x14ac:dyDescent="0.3">
      <c r="F280" s="43"/>
      <c r="G280" s="43"/>
      <c r="M280" s="42"/>
      <c r="N280" s="38"/>
      <c r="W280" s="38"/>
      <c r="X280" s="38"/>
      <c r="Y280" s="38"/>
      <c r="AF280" s="33"/>
      <c r="AH280" s="27"/>
      <c r="AL280" s="24"/>
      <c r="AM280" s="26"/>
      <c r="AO280" s="24"/>
      <c r="AR280" s="41"/>
      <c r="CF280" s="39"/>
      <c r="CG280" s="39"/>
      <c r="CH280" s="40"/>
      <c r="CI280" s="39"/>
      <c r="CM280" s="27"/>
      <c r="CN280" s="38"/>
      <c r="CO280" s="38"/>
      <c r="CP280" s="26"/>
      <c r="CQ280" s="26"/>
      <c r="CR280" s="26"/>
      <c r="CS280" s="25"/>
      <c r="CT280" s="25"/>
      <c r="CU280" s="25"/>
      <c r="CV280" s="25"/>
      <c r="CW280" s="25"/>
      <c r="CX280" s="25"/>
      <c r="CY280" s="25"/>
      <c r="CZ280" s="25"/>
      <c r="DA280" s="25"/>
      <c r="DB280" s="25"/>
    </row>
    <row r="281" spans="2:106" ht="16.5" customHeight="1" x14ac:dyDescent="0.3">
      <c r="B281" s="42"/>
      <c r="C281" s="42"/>
      <c r="F281" s="43"/>
      <c r="G281" s="43"/>
      <c r="L281" s="42"/>
      <c r="N281" s="42"/>
      <c r="U281" s="38"/>
      <c r="V281" s="38"/>
      <c r="W281" s="38"/>
      <c r="X281" s="38"/>
      <c r="Y281" s="38"/>
      <c r="AF281" s="33"/>
      <c r="AH281" s="27"/>
      <c r="AL281" s="24"/>
      <c r="AM281" s="26"/>
      <c r="AO281" s="24"/>
      <c r="AR281" s="41"/>
      <c r="CF281" s="39"/>
      <c r="CG281" s="39"/>
      <c r="CH281" s="40"/>
      <c r="CI281" s="39"/>
      <c r="CM281" s="24"/>
      <c r="CP281" s="26"/>
      <c r="CQ281" s="26"/>
      <c r="CR281" s="26"/>
      <c r="CS281" s="25"/>
      <c r="CT281" s="25"/>
      <c r="CU281" s="25"/>
      <c r="CV281" s="25"/>
      <c r="CW281" s="25"/>
      <c r="CX281" s="25"/>
      <c r="CY281" s="25"/>
      <c r="CZ281" s="25"/>
      <c r="DA281" s="25"/>
      <c r="DB281" s="25"/>
    </row>
    <row r="282" spans="2:106" ht="16.5" customHeight="1" x14ac:dyDescent="0.25">
      <c r="D282" s="42"/>
      <c r="L282" s="38"/>
      <c r="N282" s="38"/>
      <c r="U282" s="47"/>
      <c r="V282" s="47"/>
      <c r="CF282" s="39"/>
      <c r="CG282" s="39"/>
      <c r="CH282" s="45"/>
      <c r="CM282" s="46"/>
    </row>
    <row r="283" spans="2:106" ht="16.5" customHeight="1" x14ac:dyDescent="0.3">
      <c r="B283" s="42"/>
      <c r="C283" s="42"/>
      <c r="F283" s="43"/>
      <c r="G283" s="43"/>
      <c r="L283" s="42"/>
      <c r="N283" s="42"/>
      <c r="U283" s="38"/>
      <c r="V283" s="38"/>
      <c r="W283" s="38"/>
      <c r="X283" s="38"/>
      <c r="Y283" s="38"/>
      <c r="AF283" s="33"/>
      <c r="AH283" s="27"/>
      <c r="AL283" s="24"/>
      <c r="AM283" s="26"/>
      <c r="AO283" s="24"/>
      <c r="AR283" s="41"/>
      <c r="CF283" s="39"/>
      <c r="CG283" s="39"/>
      <c r="CH283" s="40"/>
      <c r="CI283" s="39"/>
      <c r="CM283" s="24"/>
      <c r="CP283" s="26"/>
      <c r="CQ283" s="26"/>
      <c r="CR283" s="26"/>
      <c r="CS283" s="25"/>
      <c r="CT283" s="25"/>
      <c r="CU283" s="25"/>
      <c r="CV283" s="25"/>
      <c r="CW283" s="25"/>
      <c r="CX283" s="25"/>
      <c r="CY283" s="25"/>
      <c r="CZ283" s="25"/>
      <c r="DA283" s="25"/>
      <c r="DB283" s="25"/>
    </row>
    <row r="284" spans="2:106" ht="16.5" customHeight="1" x14ac:dyDescent="0.3">
      <c r="B284" s="42"/>
      <c r="C284" s="42"/>
      <c r="F284" s="43"/>
      <c r="G284" s="43"/>
      <c r="L284" s="42"/>
      <c r="N284" s="42"/>
      <c r="U284" s="38"/>
      <c r="V284" s="38"/>
      <c r="W284" s="38"/>
      <c r="X284" s="38"/>
      <c r="Y284" s="38"/>
      <c r="AF284" s="33"/>
      <c r="AH284" s="27"/>
      <c r="AL284" s="24"/>
      <c r="AM284" s="26"/>
      <c r="AO284" s="24"/>
      <c r="AR284" s="41"/>
      <c r="CF284" s="39"/>
      <c r="CG284" s="39"/>
      <c r="CH284" s="40"/>
      <c r="CI284" s="39"/>
      <c r="CM284" s="24"/>
      <c r="CP284" s="26"/>
      <c r="CQ284" s="26"/>
      <c r="CR284" s="26"/>
      <c r="CS284" s="25"/>
      <c r="CT284" s="25"/>
      <c r="CU284" s="25"/>
      <c r="CV284" s="25"/>
      <c r="CW284" s="25"/>
      <c r="CX284" s="25"/>
      <c r="CY284" s="25"/>
      <c r="CZ284" s="25"/>
      <c r="DA284" s="25"/>
      <c r="DB284" s="25"/>
    </row>
    <row r="285" spans="2:106" ht="16.5" customHeight="1" x14ac:dyDescent="0.3">
      <c r="D285" s="42"/>
      <c r="L285" s="38"/>
      <c r="N285" s="38"/>
      <c r="U285" s="38"/>
      <c r="V285" s="38"/>
      <c r="CF285" s="39"/>
      <c r="CG285" s="39"/>
      <c r="CH285" s="40"/>
    </row>
    <row r="286" spans="2:106" ht="16.5" customHeight="1" x14ac:dyDescent="0.3">
      <c r="D286" s="42"/>
      <c r="L286" s="38"/>
      <c r="N286" s="38"/>
      <c r="CF286" s="39"/>
      <c r="CG286" s="39"/>
      <c r="CH286" s="40"/>
    </row>
    <row r="287" spans="2:106" ht="16.5" customHeight="1" x14ac:dyDescent="0.3">
      <c r="B287" s="42"/>
      <c r="C287" s="42"/>
      <c r="F287" s="43"/>
      <c r="G287" s="43"/>
      <c r="L287" s="42"/>
      <c r="N287" s="42"/>
      <c r="U287" s="38"/>
      <c r="V287" s="38"/>
      <c r="W287" s="38"/>
      <c r="X287" s="38"/>
      <c r="Y287" s="38"/>
      <c r="AF287" s="33"/>
      <c r="AH287" s="27"/>
      <c r="AL287" s="24"/>
      <c r="AM287" s="26"/>
      <c r="AO287" s="24"/>
      <c r="AR287" s="41"/>
      <c r="CF287" s="39"/>
      <c r="CG287" s="39"/>
      <c r="CH287" s="40"/>
      <c r="CI287" s="39"/>
      <c r="CM287" s="24"/>
      <c r="CP287" s="26"/>
      <c r="CQ287" s="26"/>
      <c r="CR287" s="26"/>
      <c r="CS287" s="25"/>
      <c r="CT287" s="25"/>
      <c r="CU287" s="25"/>
      <c r="CV287" s="25"/>
      <c r="CW287" s="25"/>
      <c r="CX287" s="25"/>
      <c r="CY287" s="25"/>
      <c r="CZ287" s="25"/>
      <c r="DA287" s="25"/>
      <c r="DB287" s="25"/>
    </row>
    <row r="288" spans="2:106" ht="16.5" customHeight="1" x14ac:dyDescent="0.3">
      <c r="D288" s="42"/>
      <c r="L288" s="38"/>
      <c r="N288" s="38"/>
      <c r="U288" s="38"/>
      <c r="V288" s="38"/>
      <c r="AQ288" s="44"/>
      <c r="CF288" s="39"/>
      <c r="CG288" s="39"/>
      <c r="CH288" s="40"/>
    </row>
    <row r="289" spans="2:106" ht="16.5" customHeight="1" x14ac:dyDescent="0.3">
      <c r="B289" s="42"/>
      <c r="C289" s="42"/>
      <c r="F289" s="43"/>
      <c r="G289" s="43"/>
      <c r="L289" s="42"/>
      <c r="N289" s="42"/>
      <c r="U289" s="38"/>
      <c r="V289" s="38"/>
      <c r="W289" s="38"/>
      <c r="X289" s="38"/>
      <c r="Y289" s="38"/>
      <c r="AF289" s="33"/>
      <c r="AH289" s="27"/>
      <c r="AL289" s="24"/>
      <c r="AM289" s="26"/>
      <c r="AO289" s="24"/>
      <c r="AR289" s="41"/>
      <c r="CF289" s="39"/>
      <c r="CG289" s="39"/>
      <c r="CH289" s="40"/>
      <c r="CI289" s="39"/>
      <c r="CM289" s="24"/>
      <c r="CP289" s="26"/>
      <c r="CQ289" s="26"/>
      <c r="CR289" s="26"/>
      <c r="CS289" s="25"/>
      <c r="CT289" s="25"/>
      <c r="CU289" s="25"/>
      <c r="CV289" s="25"/>
      <c r="CW289" s="25"/>
      <c r="CX289" s="25"/>
      <c r="CY289" s="25"/>
      <c r="CZ289" s="25"/>
      <c r="DA289" s="25"/>
      <c r="DB289" s="25"/>
    </row>
    <row r="290" spans="2:106" ht="16.5" customHeight="1" x14ac:dyDescent="0.3">
      <c r="F290" s="43"/>
      <c r="G290" s="43"/>
      <c r="L290" s="42"/>
      <c r="N290" s="38"/>
      <c r="U290" s="38"/>
      <c r="V290" s="38"/>
      <c r="W290" s="38"/>
      <c r="X290" s="38"/>
      <c r="Y290" s="38"/>
      <c r="AF290" s="33"/>
      <c r="AH290" s="27"/>
      <c r="AL290" s="24"/>
      <c r="AM290" s="26"/>
      <c r="AO290" s="24"/>
      <c r="AR290" s="41"/>
      <c r="CF290" s="39"/>
      <c r="CG290" s="39"/>
      <c r="CH290" s="40"/>
      <c r="CI290" s="39"/>
      <c r="CM290" s="24"/>
      <c r="CP290" s="26"/>
      <c r="CQ290" s="26"/>
      <c r="CR290" s="26"/>
      <c r="CS290" s="25"/>
      <c r="CT290" s="25"/>
      <c r="CU290" s="25"/>
      <c r="CV290" s="25"/>
      <c r="CW290" s="25"/>
      <c r="CX290" s="25"/>
      <c r="CY290" s="25"/>
      <c r="CZ290" s="25"/>
      <c r="DA290" s="25"/>
      <c r="DB290" s="25"/>
    </row>
    <row r="291" spans="2:106" ht="16.5" customHeight="1" x14ac:dyDescent="0.3">
      <c r="B291" s="42"/>
      <c r="C291" s="42"/>
      <c r="F291" s="43"/>
      <c r="G291" s="43"/>
      <c r="L291" s="42"/>
      <c r="N291" s="42"/>
      <c r="U291" s="38"/>
      <c r="V291" s="38"/>
      <c r="W291" s="38"/>
      <c r="X291" s="38"/>
      <c r="Y291" s="38"/>
      <c r="AF291" s="33"/>
      <c r="AH291" s="27"/>
      <c r="AL291" s="24"/>
      <c r="AM291" s="26"/>
      <c r="AO291" s="24"/>
      <c r="AR291" s="41"/>
      <c r="CF291" s="39"/>
      <c r="CG291" s="39"/>
      <c r="CH291" s="40"/>
      <c r="CI291" s="39"/>
      <c r="CM291" s="24"/>
      <c r="CP291" s="26"/>
      <c r="CQ291" s="26"/>
      <c r="CR291" s="26"/>
      <c r="CS291" s="25"/>
      <c r="CT291" s="25"/>
      <c r="CU291" s="25"/>
      <c r="CV291" s="25"/>
      <c r="CW291" s="25"/>
      <c r="CX291" s="25"/>
      <c r="CY291" s="25"/>
      <c r="CZ291" s="25"/>
      <c r="DA291" s="25"/>
      <c r="DB291" s="25"/>
    </row>
    <row r="292" spans="2:106" ht="16.5" customHeight="1" x14ac:dyDescent="0.3">
      <c r="D292" s="42"/>
      <c r="L292" s="38"/>
      <c r="N292" s="38"/>
      <c r="U292" s="38"/>
      <c r="V292" s="38"/>
      <c r="AQ292" s="44"/>
      <c r="CF292" s="39"/>
      <c r="CG292" s="39"/>
      <c r="CH292" s="40"/>
    </row>
    <row r="293" spans="2:106" ht="16.5" customHeight="1" x14ac:dyDescent="0.3">
      <c r="D293" s="42"/>
      <c r="L293" s="38"/>
      <c r="N293" s="38"/>
      <c r="U293" s="38"/>
      <c r="V293" s="38"/>
      <c r="AQ293" s="44"/>
      <c r="CF293" s="39"/>
      <c r="CG293" s="39"/>
      <c r="CH293" s="40"/>
    </row>
    <row r="294" spans="2:106" ht="16.5" customHeight="1" x14ac:dyDescent="0.3">
      <c r="D294" s="42"/>
      <c r="L294" s="38"/>
      <c r="N294" s="38"/>
      <c r="U294" s="38"/>
      <c r="V294" s="38"/>
      <c r="AQ294" s="44"/>
      <c r="CF294" s="39"/>
      <c r="CG294" s="39"/>
      <c r="CH294" s="40"/>
    </row>
    <row r="295" spans="2:106" ht="16.5" customHeight="1" x14ac:dyDescent="0.3">
      <c r="B295" s="42"/>
      <c r="C295" s="42"/>
      <c r="F295" s="43"/>
      <c r="G295" s="43"/>
      <c r="L295" s="42"/>
      <c r="N295" s="42"/>
      <c r="U295" s="38"/>
      <c r="V295" s="38"/>
      <c r="W295" s="38"/>
      <c r="X295" s="38"/>
      <c r="Y295" s="38"/>
      <c r="AF295" s="33"/>
      <c r="AH295" s="27"/>
      <c r="AL295" s="24"/>
      <c r="AM295" s="26"/>
      <c r="AO295" s="24"/>
      <c r="AR295" s="41"/>
      <c r="CF295" s="39"/>
      <c r="CG295" s="39"/>
      <c r="CH295" s="40"/>
      <c r="CI295" s="39"/>
      <c r="CM295" s="24"/>
      <c r="CP295" s="26"/>
      <c r="CQ295" s="26"/>
      <c r="CR295" s="26"/>
      <c r="CS295" s="25"/>
      <c r="CT295" s="25"/>
      <c r="CU295" s="25"/>
      <c r="CV295" s="25"/>
      <c r="CW295" s="25"/>
      <c r="CX295" s="25"/>
      <c r="CY295" s="25"/>
      <c r="CZ295" s="25"/>
      <c r="DA295" s="25"/>
      <c r="DB295" s="25"/>
    </row>
    <row r="296" spans="2:106" ht="16.5" customHeight="1" x14ac:dyDescent="0.3">
      <c r="B296" s="42"/>
      <c r="C296" s="42"/>
      <c r="F296" s="43"/>
      <c r="G296" s="43"/>
      <c r="L296" s="42"/>
      <c r="N296" s="42"/>
      <c r="U296" s="38"/>
      <c r="V296" s="38"/>
      <c r="W296" s="38"/>
      <c r="X296" s="38"/>
      <c r="Y296" s="38"/>
      <c r="AF296" s="33"/>
      <c r="AH296" s="27"/>
      <c r="AL296" s="24"/>
      <c r="AM296" s="26"/>
      <c r="AO296" s="24"/>
      <c r="AR296" s="41"/>
      <c r="CF296" s="39"/>
      <c r="CG296" s="39"/>
      <c r="CH296" s="40"/>
      <c r="CI296" s="39"/>
      <c r="CM296" s="24"/>
      <c r="CP296" s="26"/>
      <c r="CQ296" s="26"/>
      <c r="CR296" s="26"/>
      <c r="CS296" s="25"/>
      <c r="CT296" s="25"/>
      <c r="CU296" s="25"/>
      <c r="CV296" s="25"/>
      <c r="CW296" s="25"/>
      <c r="CX296" s="25"/>
      <c r="CY296" s="25"/>
      <c r="CZ296" s="25"/>
      <c r="DA296" s="25"/>
      <c r="DB296" s="25"/>
    </row>
    <row r="297" spans="2:106" ht="16.5" customHeight="1" x14ac:dyDescent="0.3">
      <c r="D297" s="42"/>
      <c r="L297" s="38"/>
      <c r="N297" s="38"/>
      <c r="U297" s="38"/>
      <c r="V297" s="38"/>
      <c r="CF297" s="39"/>
      <c r="CG297" s="39"/>
      <c r="CH297" s="40"/>
      <c r="CM297" s="46"/>
    </row>
    <row r="298" spans="2:106" ht="16.5" customHeight="1" x14ac:dyDescent="0.3">
      <c r="B298" s="42"/>
      <c r="C298" s="42"/>
      <c r="F298" s="43"/>
      <c r="G298" s="43"/>
      <c r="L298" s="42"/>
      <c r="N298" s="42"/>
      <c r="U298" s="38"/>
      <c r="V298" s="38"/>
      <c r="W298" s="38"/>
      <c r="X298" s="38"/>
      <c r="Y298" s="38"/>
      <c r="AF298" s="33"/>
      <c r="AH298" s="27"/>
      <c r="AL298" s="24"/>
      <c r="AM298" s="26"/>
      <c r="AO298" s="24"/>
      <c r="AR298" s="41"/>
      <c r="CF298" s="39"/>
      <c r="CG298" s="39"/>
      <c r="CH298" s="40"/>
      <c r="CI298" s="39"/>
      <c r="CM298" s="24"/>
      <c r="CP298" s="26"/>
      <c r="CQ298" s="26"/>
      <c r="CR298" s="26"/>
      <c r="CS298" s="25"/>
      <c r="CT298" s="25"/>
      <c r="CU298" s="25"/>
      <c r="CV298" s="25"/>
      <c r="CW298" s="25"/>
      <c r="CX298" s="25"/>
      <c r="CY298" s="25"/>
      <c r="CZ298" s="25"/>
      <c r="DA298" s="25"/>
      <c r="DB298" s="25"/>
    </row>
    <row r="299" spans="2:106" ht="16.5" customHeight="1" x14ac:dyDescent="0.3">
      <c r="B299" s="42"/>
      <c r="C299" s="42"/>
      <c r="F299" s="43"/>
      <c r="G299" s="43"/>
      <c r="L299" s="42"/>
      <c r="N299" s="42"/>
      <c r="U299" s="38"/>
      <c r="V299" s="38"/>
      <c r="W299" s="38"/>
      <c r="X299" s="38"/>
      <c r="Y299" s="38"/>
      <c r="AF299" s="33"/>
      <c r="AH299" s="27"/>
      <c r="AL299" s="24"/>
      <c r="AM299" s="26"/>
      <c r="AO299" s="24"/>
      <c r="AR299" s="41"/>
      <c r="CF299" s="39"/>
      <c r="CG299" s="39"/>
      <c r="CH299" s="40"/>
      <c r="CI299" s="39"/>
      <c r="CM299" s="24"/>
      <c r="CP299" s="26"/>
      <c r="CQ299" s="26"/>
      <c r="CR299" s="26"/>
      <c r="CS299" s="25"/>
      <c r="CT299" s="25"/>
      <c r="CU299" s="25"/>
      <c r="CV299" s="25"/>
      <c r="CW299" s="25"/>
      <c r="CX299" s="25"/>
      <c r="CY299" s="25"/>
      <c r="CZ299" s="25"/>
      <c r="DA299" s="25"/>
      <c r="DB299" s="25"/>
    </row>
    <row r="300" spans="2:106" ht="16.5" customHeight="1" x14ac:dyDescent="0.3">
      <c r="D300" s="42"/>
      <c r="L300" s="38"/>
      <c r="N300" s="38"/>
      <c r="U300" s="38"/>
      <c r="V300" s="38"/>
      <c r="AQ300" s="44"/>
      <c r="CF300" s="39"/>
      <c r="CG300" s="39"/>
      <c r="CH300" s="40"/>
      <c r="CM300" s="46"/>
    </row>
    <row r="301" spans="2:106" ht="16.5" customHeight="1" x14ac:dyDescent="0.3">
      <c r="B301" s="42"/>
      <c r="C301" s="42"/>
      <c r="F301" s="43"/>
      <c r="G301" s="43"/>
      <c r="L301" s="42"/>
      <c r="N301" s="42"/>
      <c r="U301" s="38"/>
      <c r="V301" s="38"/>
      <c r="W301" s="38"/>
      <c r="X301" s="38"/>
      <c r="Y301" s="38"/>
      <c r="AF301" s="33"/>
      <c r="AH301" s="27"/>
      <c r="AL301" s="24"/>
      <c r="AM301" s="26"/>
      <c r="AO301" s="24"/>
      <c r="AR301" s="41"/>
      <c r="CF301" s="39"/>
      <c r="CG301" s="39"/>
      <c r="CH301" s="40"/>
      <c r="CI301" s="39"/>
      <c r="CM301" s="24"/>
      <c r="CP301" s="26"/>
      <c r="CQ301" s="26"/>
      <c r="CR301" s="26"/>
      <c r="CS301" s="25"/>
      <c r="CT301" s="25"/>
      <c r="CU301" s="25"/>
      <c r="CV301" s="25"/>
      <c r="CW301" s="25"/>
      <c r="CX301" s="25"/>
      <c r="CY301" s="25"/>
      <c r="CZ301" s="25"/>
      <c r="DA301" s="25"/>
      <c r="DB301" s="25"/>
    </row>
    <row r="302" spans="2:106" ht="16.5" customHeight="1" x14ac:dyDescent="0.3">
      <c r="B302" s="48"/>
      <c r="C302" s="48"/>
      <c r="D302" s="42"/>
      <c r="L302" s="38"/>
      <c r="N302" s="38"/>
      <c r="U302" s="38"/>
      <c r="V302" s="38"/>
      <c r="CF302" s="39"/>
      <c r="CG302" s="39"/>
      <c r="CH302" s="40"/>
      <c r="CM302" s="46"/>
    </row>
    <row r="303" spans="2:106" ht="16.5" customHeight="1" x14ac:dyDescent="0.3">
      <c r="D303" s="42"/>
      <c r="L303" s="38"/>
      <c r="N303" s="38"/>
      <c r="U303" s="38"/>
      <c r="V303" s="38"/>
      <c r="CF303" s="39"/>
      <c r="CG303" s="39"/>
      <c r="CH303" s="40"/>
    </row>
    <row r="304" spans="2:106" ht="16.5" customHeight="1" x14ac:dyDescent="0.3">
      <c r="B304" s="42"/>
      <c r="C304" s="42"/>
      <c r="F304" s="43"/>
      <c r="G304" s="43"/>
      <c r="L304" s="42"/>
      <c r="N304" s="42"/>
      <c r="U304" s="38"/>
      <c r="V304" s="38"/>
      <c r="W304" s="38"/>
      <c r="X304" s="38"/>
      <c r="Y304" s="38"/>
      <c r="AF304" s="33"/>
      <c r="AH304" s="27"/>
      <c r="AL304" s="24"/>
      <c r="AM304" s="26"/>
      <c r="AO304" s="24"/>
      <c r="AR304" s="41"/>
      <c r="CF304" s="39"/>
      <c r="CG304" s="39"/>
      <c r="CH304" s="40"/>
      <c r="CI304" s="39"/>
      <c r="CM304" s="24"/>
      <c r="CP304" s="26"/>
      <c r="CQ304" s="26"/>
      <c r="CR304" s="26"/>
      <c r="CS304" s="25"/>
      <c r="CT304" s="25"/>
      <c r="CU304" s="25"/>
      <c r="CV304" s="25"/>
      <c r="CW304" s="25"/>
      <c r="CX304" s="25"/>
      <c r="CY304" s="25"/>
      <c r="CZ304" s="25"/>
      <c r="DA304" s="25"/>
      <c r="DB304" s="25"/>
    </row>
    <row r="305" spans="2:106" ht="16.5" customHeight="1" x14ac:dyDescent="0.3">
      <c r="B305" s="42"/>
      <c r="C305" s="42"/>
      <c r="F305" s="43"/>
      <c r="G305" s="43"/>
      <c r="L305" s="42"/>
      <c r="N305" s="42"/>
      <c r="U305" s="38"/>
      <c r="V305" s="38"/>
      <c r="W305" s="38"/>
      <c r="X305" s="38"/>
      <c r="Y305" s="38"/>
      <c r="AF305" s="33"/>
      <c r="AH305" s="27"/>
      <c r="AL305" s="24"/>
      <c r="AM305" s="26"/>
      <c r="AO305" s="24"/>
      <c r="AR305" s="41"/>
      <c r="CF305" s="39"/>
      <c r="CG305" s="39"/>
      <c r="CH305" s="40"/>
      <c r="CI305" s="39"/>
      <c r="CM305" s="24"/>
      <c r="CP305" s="26"/>
      <c r="CQ305" s="26"/>
      <c r="CR305" s="26"/>
      <c r="CS305" s="25"/>
      <c r="CT305" s="25"/>
      <c r="CU305" s="25"/>
      <c r="CV305" s="25"/>
      <c r="CW305" s="25"/>
      <c r="CX305" s="25"/>
      <c r="CY305" s="25"/>
      <c r="CZ305" s="25"/>
      <c r="DA305" s="25"/>
      <c r="DB305" s="25"/>
    </row>
    <row r="306" spans="2:106" ht="16.5" customHeight="1" x14ac:dyDescent="0.3">
      <c r="B306" s="42"/>
      <c r="C306" s="42"/>
      <c r="F306" s="43"/>
      <c r="G306" s="43"/>
      <c r="L306" s="42"/>
      <c r="N306" s="42"/>
      <c r="U306" s="38"/>
      <c r="V306" s="38"/>
      <c r="W306" s="38"/>
      <c r="X306" s="38"/>
      <c r="Y306" s="38"/>
      <c r="AF306" s="33"/>
      <c r="AH306" s="27"/>
      <c r="AL306" s="24"/>
      <c r="AM306" s="26"/>
      <c r="AO306" s="24"/>
      <c r="AR306" s="41"/>
      <c r="CF306" s="39"/>
      <c r="CG306" s="39"/>
      <c r="CH306" s="40"/>
      <c r="CI306" s="39"/>
      <c r="CM306" s="24"/>
      <c r="CP306" s="26"/>
      <c r="CQ306" s="26"/>
      <c r="CR306" s="26"/>
      <c r="CS306" s="25"/>
      <c r="CT306" s="25"/>
      <c r="CU306" s="25"/>
      <c r="CV306" s="25"/>
      <c r="CW306" s="25"/>
      <c r="CX306" s="25"/>
      <c r="CY306" s="25"/>
      <c r="CZ306" s="25"/>
      <c r="DA306" s="25"/>
      <c r="DB306" s="25"/>
    </row>
    <row r="307" spans="2:106" ht="16.5" customHeight="1" x14ac:dyDescent="0.3">
      <c r="B307" s="42"/>
      <c r="C307" s="42"/>
      <c r="F307" s="43"/>
      <c r="G307" s="43"/>
      <c r="L307" s="42"/>
      <c r="N307" s="42"/>
      <c r="U307" s="38"/>
      <c r="V307" s="38"/>
      <c r="W307" s="38"/>
      <c r="X307" s="38"/>
      <c r="Y307" s="38"/>
      <c r="AF307" s="33"/>
      <c r="AH307" s="27"/>
      <c r="AL307" s="24"/>
      <c r="AM307" s="26"/>
      <c r="AO307" s="24"/>
      <c r="AR307" s="41"/>
      <c r="CF307" s="39"/>
      <c r="CG307" s="39"/>
      <c r="CH307" s="40"/>
      <c r="CI307" s="39"/>
      <c r="CM307" s="24"/>
      <c r="CP307" s="26"/>
      <c r="CQ307" s="26"/>
      <c r="CR307" s="26"/>
      <c r="CS307" s="25"/>
      <c r="CT307" s="25"/>
      <c r="CU307" s="25"/>
      <c r="CV307" s="25"/>
      <c r="CW307" s="25"/>
      <c r="CX307" s="25"/>
      <c r="CY307" s="25"/>
      <c r="CZ307" s="25"/>
      <c r="DA307" s="25"/>
      <c r="DB307" s="25"/>
    </row>
    <row r="308" spans="2:106" ht="16.5" customHeight="1" x14ac:dyDescent="0.3">
      <c r="D308" s="42"/>
      <c r="L308" s="38"/>
      <c r="N308" s="38"/>
      <c r="U308" s="38"/>
      <c r="V308" s="38"/>
      <c r="CF308" s="39"/>
      <c r="CG308" s="39"/>
      <c r="CH308" s="40"/>
    </row>
    <row r="309" spans="2:106" ht="16.5" customHeight="1" x14ac:dyDescent="0.3">
      <c r="D309" s="42"/>
      <c r="L309" s="38"/>
      <c r="N309" s="38"/>
      <c r="U309" s="38"/>
      <c r="V309" s="38"/>
      <c r="CF309" s="39"/>
      <c r="CG309" s="39"/>
      <c r="CH309" s="40"/>
    </row>
    <row r="310" spans="2:106" ht="16.5" customHeight="1" x14ac:dyDescent="0.3">
      <c r="D310" s="42"/>
      <c r="L310" s="38"/>
      <c r="N310" s="38"/>
      <c r="U310" s="38"/>
      <c r="V310" s="38"/>
      <c r="AQ310" s="44"/>
      <c r="CF310" s="39"/>
      <c r="CG310" s="39"/>
      <c r="CH310" s="40"/>
    </row>
    <row r="311" spans="2:106" ht="16.5" customHeight="1" x14ac:dyDescent="0.3">
      <c r="B311" s="42"/>
      <c r="C311" s="42"/>
      <c r="F311" s="43"/>
      <c r="G311" s="43"/>
      <c r="L311" s="42"/>
      <c r="N311" s="42"/>
      <c r="U311" s="38"/>
      <c r="V311" s="38"/>
      <c r="W311" s="38"/>
      <c r="X311" s="38"/>
      <c r="Y311" s="38"/>
      <c r="AF311" s="33"/>
      <c r="AH311" s="27"/>
      <c r="AL311" s="24"/>
      <c r="AM311" s="26"/>
      <c r="AO311" s="24"/>
      <c r="AR311" s="41"/>
      <c r="CF311" s="39"/>
      <c r="CG311" s="39"/>
      <c r="CH311" s="40"/>
      <c r="CI311" s="39"/>
      <c r="CM311" s="24"/>
      <c r="CP311" s="26"/>
      <c r="CQ311" s="26"/>
      <c r="CR311" s="26"/>
      <c r="CS311" s="25"/>
      <c r="CT311" s="25"/>
      <c r="CU311" s="25"/>
      <c r="CV311" s="25"/>
      <c r="CW311" s="25"/>
      <c r="CX311" s="25"/>
      <c r="CY311" s="25"/>
      <c r="CZ311" s="25"/>
      <c r="DA311" s="25"/>
      <c r="DB311" s="25"/>
    </row>
    <row r="312" spans="2:106" ht="16.5" customHeight="1" x14ac:dyDescent="0.3">
      <c r="B312" s="42"/>
      <c r="C312" s="42"/>
      <c r="F312" s="43"/>
      <c r="G312" s="43"/>
      <c r="L312" s="42"/>
      <c r="N312" s="42"/>
      <c r="U312" s="38"/>
      <c r="V312" s="38"/>
      <c r="W312" s="38"/>
      <c r="X312" s="38"/>
      <c r="Y312" s="38"/>
      <c r="AF312" s="33"/>
      <c r="AH312" s="27"/>
      <c r="AL312" s="24"/>
      <c r="AM312" s="26"/>
      <c r="AO312" s="24"/>
      <c r="AR312" s="41"/>
      <c r="CF312" s="39"/>
      <c r="CG312" s="39"/>
      <c r="CH312" s="40"/>
      <c r="CI312" s="39"/>
      <c r="CM312" s="24"/>
      <c r="CP312" s="26"/>
      <c r="CQ312" s="26"/>
      <c r="CR312" s="26"/>
      <c r="CS312" s="25"/>
      <c r="CT312" s="25"/>
      <c r="CU312" s="25"/>
      <c r="CV312" s="25"/>
      <c r="CW312" s="25"/>
      <c r="CX312" s="25"/>
      <c r="CY312" s="25"/>
      <c r="CZ312" s="25"/>
      <c r="DA312" s="25"/>
      <c r="DB312" s="25"/>
    </row>
    <row r="313" spans="2:106" ht="16.5" customHeight="1" x14ac:dyDescent="0.3">
      <c r="D313" s="42"/>
      <c r="L313" s="38"/>
      <c r="N313" s="38"/>
      <c r="U313" s="38"/>
      <c r="V313" s="38"/>
      <c r="CF313" s="39"/>
      <c r="CG313" s="39"/>
      <c r="CH313" s="40"/>
      <c r="CM313" s="46"/>
    </row>
    <row r="314" spans="2:106" ht="16.5" customHeight="1" x14ac:dyDescent="0.3">
      <c r="B314" s="42"/>
      <c r="C314" s="42"/>
      <c r="F314" s="43"/>
      <c r="G314" s="43"/>
      <c r="L314" s="42"/>
      <c r="N314" s="42"/>
      <c r="U314" s="38"/>
      <c r="V314" s="38"/>
      <c r="W314" s="38"/>
      <c r="X314" s="38"/>
      <c r="Y314" s="38"/>
      <c r="AF314" s="33"/>
      <c r="AH314" s="27"/>
      <c r="AL314" s="24"/>
      <c r="AM314" s="26"/>
      <c r="AO314" s="24"/>
      <c r="AR314" s="41"/>
      <c r="CF314" s="39"/>
      <c r="CG314" s="39"/>
      <c r="CH314" s="40"/>
      <c r="CI314" s="39"/>
      <c r="CM314" s="24"/>
      <c r="CP314" s="26"/>
      <c r="CQ314" s="26"/>
      <c r="CR314" s="26"/>
      <c r="CS314" s="25"/>
      <c r="CT314" s="25"/>
      <c r="CU314" s="25"/>
      <c r="CV314" s="25"/>
      <c r="CW314" s="25"/>
      <c r="CX314" s="25"/>
      <c r="CY314" s="25"/>
      <c r="CZ314" s="25"/>
      <c r="DA314" s="25"/>
      <c r="DB314" s="25"/>
    </row>
    <row r="315" spans="2:106" ht="16.5" customHeight="1" x14ac:dyDescent="0.3">
      <c r="B315" s="42"/>
      <c r="C315" s="42"/>
      <c r="F315" s="43"/>
      <c r="G315" s="43"/>
      <c r="L315" s="42"/>
      <c r="N315" s="42"/>
      <c r="U315" s="38"/>
      <c r="V315" s="38"/>
      <c r="W315" s="38"/>
      <c r="X315" s="38"/>
      <c r="Y315" s="38"/>
      <c r="AF315" s="33"/>
      <c r="AH315" s="27"/>
      <c r="AL315" s="24"/>
      <c r="AM315" s="26"/>
      <c r="AO315" s="24"/>
      <c r="AR315" s="41"/>
      <c r="CF315" s="39"/>
      <c r="CG315" s="39"/>
      <c r="CH315" s="40"/>
      <c r="CI315" s="39"/>
      <c r="CM315" s="24"/>
      <c r="CP315" s="26"/>
      <c r="CQ315" s="26"/>
      <c r="CR315" s="26"/>
      <c r="CS315" s="25"/>
      <c r="CT315" s="25"/>
      <c r="CU315" s="25"/>
      <c r="CV315" s="25"/>
      <c r="CW315" s="25"/>
      <c r="CX315" s="25"/>
      <c r="CY315" s="25"/>
      <c r="CZ315" s="25"/>
      <c r="DA315" s="25"/>
      <c r="DB315" s="25"/>
    </row>
    <row r="316" spans="2:106" ht="16.5" customHeight="1" x14ac:dyDescent="0.3">
      <c r="D316" s="42"/>
      <c r="L316" s="38"/>
      <c r="N316" s="38"/>
      <c r="U316" s="38"/>
      <c r="V316" s="38"/>
      <c r="CF316" s="39"/>
      <c r="CG316" s="39"/>
      <c r="CH316" s="40"/>
      <c r="CM316" s="46"/>
    </row>
    <row r="317" spans="2:106" ht="16.5" customHeight="1" x14ac:dyDescent="0.3">
      <c r="D317" s="42"/>
      <c r="L317" s="38"/>
      <c r="N317" s="42"/>
      <c r="U317" s="47"/>
      <c r="V317" s="47"/>
      <c r="CF317" s="39"/>
      <c r="CG317" s="39"/>
      <c r="CH317" s="40"/>
    </row>
    <row r="318" spans="2:106" ht="16.5" customHeight="1" x14ac:dyDescent="0.3">
      <c r="D318" s="42"/>
      <c r="L318" s="38"/>
      <c r="N318" s="38"/>
      <c r="CF318" s="39"/>
      <c r="CG318" s="39"/>
      <c r="CH318" s="40"/>
      <c r="CM318" s="46"/>
    </row>
    <row r="319" spans="2:106" ht="16.5" customHeight="1" x14ac:dyDescent="0.3">
      <c r="D319" s="42"/>
      <c r="L319" s="38"/>
      <c r="N319" s="42"/>
      <c r="U319" s="38"/>
      <c r="V319" s="38"/>
      <c r="CF319" s="39"/>
      <c r="CG319" s="39"/>
      <c r="CH319" s="40"/>
    </row>
    <row r="320" spans="2:106" ht="16.5" customHeight="1" x14ac:dyDescent="0.3">
      <c r="D320" s="42"/>
      <c r="L320" s="38"/>
      <c r="N320" s="42"/>
      <c r="U320" s="38"/>
      <c r="V320" s="38"/>
      <c r="CF320" s="39"/>
      <c r="CG320" s="39"/>
      <c r="CH320" s="40"/>
    </row>
    <row r="321" spans="2:106" ht="16.5" customHeight="1" x14ac:dyDescent="0.3">
      <c r="B321" s="42"/>
      <c r="C321" s="42"/>
      <c r="F321" s="43"/>
      <c r="G321" s="43"/>
      <c r="L321" s="42"/>
      <c r="N321" s="42"/>
      <c r="U321" s="38"/>
      <c r="V321" s="38"/>
      <c r="W321" s="38"/>
      <c r="X321" s="38"/>
      <c r="Y321" s="38"/>
      <c r="AF321" s="33"/>
      <c r="AH321" s="27"/>
      <c r="AL321" s="24"/>
      <c r="AM321" s="26"/>
      <c r="AO321" s="24"/>
      <c r="AR321" s="41"/>
      <c r="CF321" s="39"/>
      <c r="CG321" s="39"/>
      <c r="CH321" s="40"/>
      <c r="CI321" s="39"/>
      <c r="CM321" s="27"/>
      <c r="CN321" s="27"/>
      <c r="CP321" s="26"/>
      <c r="CQ321" s="26"/>
      <c r="CR321" s="26"/>
      <c r="CS321" s="25"/>
      <c r="CT321" s="25"/>
      <c r="CU321" s="25"/>
      <c r="CV321" s="25"/>
      <c r="CW321" s="25"/>
      <c r="CX321" s="25"/>
      <c r="CY321" s="25"/>
      <c r="CZ321" s="25"/>
      <c r="DA321" s="25"/>
      <c r="DB321" s="25"/>
    </row>
    <row r="322" spans="2:106" ht="16.5" customHeight="1" x14ac:dyDescent="0.3">
      <c r="B322" s="42"/>
      <c r="C322" s="42"/>
      <c r="F322" s="43"/>
      <c r="G322" s="43"/>
      <c r="L322" s="42"/>
      <c r="N322" s="42"/>
      <c r="U322" s="38"/>
      <c r="V322" s="38"/>
      <c r="W322" s="38"/>
      <c r="X322" s="38"/>
      <c r="Y322" s="38"/>
      <c r="AF322" s="33"/>
      <c r="AH322" s="27"/>
      <c r="AL322" s="24"/>
      <c r="AM322" s="26"/>
      <c r="AO322" s="24"/>
      <c r="AR322" s="41"/>
      <c r="CF322" s="39"/>
      <c r="CG322" s="39"/>
      <c r="CH322" s="40"/>
      <c r="CI322" s="39"/>
      <c r="CM322" s="24"/>
      <c r="CP322" s="26"/>
      <c r="CQ322" s="26"/>
      <c r="CR322" s="26"/>
      <c r="CS322" s="25"/>
      <c r="CT322" s="25"/>
      <c r="CU322" s="25"/>
      <c r="CV322" s="25"/>
      <c r="CW322" s="25"/>
      <c r="CX322" s="25"/>
      <c r="CY322" s="25"/>
      <c r="CZ322" s="25"/>
      <c r="DA322" s="25"/>
      <c r="DB322" s="25"/>
    </row>
    <row r="323" spans="2:106" ht="16.5" customHeight="1" x14ac:dyDescent="0.25">
      <c r="U323" s="38"/>
      <c r="V323" s="38"/>
    </row>
    <row r="324" spans="2:106" ht="16.5" customHeight="1" x14ac:dyDescent="0.25">
      <c r="U324" s="38"/>
      <c r="V324" s="38"/>
      <c r="AQ324" s="44"/>
    </row>
    <row r="325" spans="2:106" ht="16.5" customHeight="1" x14ac:dyDescent="0.3">
      <c r="B325" s="42"/>
      <c r="C325" s="42"/>
      <c r="F325" s="43"/>
      <c r="G325" s="43"/>
      <c r="L325" s="42"/>
      <c r="N325" s="42"/>
      <c r="U325" s="38"/>
      <c r="V325" s="38"/>
      <c r="W325" s="38"/>
      <c r="X325" s="38"/>
      <c r="Y325" s="38"/>
      <c r="AF325" s="33"/>
      <c r="AH325" s="27"/>
      <c r="AL325" s="24"/>
      <c r="AM325" s="26"/>
      <c r="AO325" s="24"/>
      <c r="AR325" s="41"/>
      <c r="CF325" s="39"/>
      <c r="CG325" s="39"/>
      <c r="CH325" s="40"/>
      <c r="CI325" s="39"/>
      <c r="CM325" s="24"/>
      <c r="CP325" s="26"/>
      <c r="CQ325" s="26"/>
      <c r="CR325" s="26"/>
      <c r="CS325" s="25"/>
      <c r="CT325" s="25"/>
      <c r="CU325" s="25"/>
      <c r="CV325" s="25"/>
      <c r="CW325" s="25"/>
      <c r="CX325" s="25"/>
      <c r="CY325" s="25"/>
      <c r="CZ325" s="25"/>
      <c r="DA325" s="25"/>
      <c r="DB325" s="25"/>
    </row>
    <row r="326" spans="2:106" ht="16.5" customHeight="1" x14ac:dyDescent="0.3">
      <c r="B326" s="42"/>
      <c r="C326" s="42"/>
      <c r="F326" s="43"/>
      <c r="G326" s="43"/>
      <c r="L326" s="42"/>
      <c r="N326" s="42"/>
      <c r="U326" s="38"/>
      <c r="V326" s="38"/>
      <c r="W326" s="38"/>
      <c r="X326" s="38"/>
      <c r="Y326" s="38"/>
      <c r="AF326" s="33"/>
      <c r="AH326" s="27"/>
      <c r="AL326" s="24"/>
      <c r="AM326" s="26"/>
      <c r="AO326" s="24"/>
      <c r="AR326" s="41"/>
      <c r="CF326" s="39"/>
      <c r="CG326" s="39"/>
      <c r="CH326" s="40"/>
      <c r="CI326" s="39"/>
      <c r="CM326" s="24"/>
      <c r="CP326" s="26"/>
      <c r="CQ326" s="26"/>
      <c r="CR326" s="26"/>
      <c r="CS326" s="25"/>
      <c r="CT326" s="25"/>
      <c r="CU326" s="25"/>
      <c r="CV326" s="25"/>
      <c r="CW326" s="25"/>
      <c r="CX326" s="25"/>
      <c r="CY326" s="25"/>
      <c r="CZ326" s="25"/>
      <c r="DA326" s="25"/>
      <c r="DB326" s="25"/>
    </row>
    <row r="327" spans="2:106" ht="16.5" customHeight="1" x14ac:dyDescent="0.3">
      <c r="CF327" s="39"/>
      <c r="CG327" s="39"/>
      <c r="CH327" s="40"/>
      <c r="CI327" s="39"/>
      <c r="CM327" s="46"/>
    </row>
    <row r="328" spans="2:106" ht="16.5" customHeight="1" x14ac:dyDescent="0.3">
      <c r="U328" s="38"/>
      <c r="V328" s="38"/>
      <c r="CF328" s="39"/>
      <c r="CG328" s="39"/>
      <c r="CH328" s="40"/>
      <c r="CI328" s="39"/>
    </row>
    <row r="329" spans="2:106" ht="16.5" customHeight="1" x14ac:dyDescent="0.3">
      <c r="U329" s="38"/>
      <c r="V329" s="38"/>
      <c r="CF329" s="39"/>
      <c r="CG329" s="39"/>
      <c r="CH329" s="40"/>
      <c r="CI329" s="39"/>
    </row>
    <row r="330" spans="2:106" ht="16.5" customHeight="1" x14ac:dyDescent="0.3">
      <c r="B330" s="42"/>
      <c r="C330" s="42"/>
      <c r="F330" s="43"/>
      <c r="G330" s="43"/>
      <c r="L330" s="42"/>
      <c r="N330" s="42"/>
      <c r="U330" s="38"/>
      <c r="V330" s="38"/>
      <c r="W330" s="38"/>
      <c r="X330" s="38"/>
      <c r="Y330" s="38"/>
      <c r="AF330" s="33"/>
      <c r="AH330" s="45"/>
      <c r="AL330" s="24"/>
      <c r="AM330" s="26"/>
      <c r="AO330" s="24"/>
      <c r="AR330" s="41"/>
      <c r="CF330" s="39"/>
      <c r="CG330" s="39"/>
      <c r="CH330" s="40"/>
      <c r="CI330" s="39"/>
      <c r="CM330" s="24"/>
      <c r="CP330" s="26"/>
      <c r="CQ330" s="26"/>
      <c r="CR330" s="26"/>
      <c r="CS330" s="25"/>
      <c r="CT330" s="25"/>
      <c r="CU330" s="25"/>
      <c r="CV330" s="25"/>
      <c r="CW330" s="25"/>
      <c r="CX330" s="25"/>
      <c r="CY330" s="25"/>
      <c r="CZ330" s="25"/>
      <c r="DA330" s="25"/>
      <c r="DB330" s="25"/>
    </row>
    <row r="331" spans="2:106" ht="16.5" customHeight="1" x14ac:dyDescent="0.25">
      <c r="U331" s="38"/>
    </row>
    <row r="332" spans="2:106" ht="16.5" customHeight="1" x14ac:dyDescent="0.25">
      <c r="U332" s="38"/>
      <c r="V332" s="38"/>
    </row>
    <row r="333" spans="2:106" ht="16.5" customHeight="1" x14ac:dyDescent="0.3">
      <c r="B333" s="42"/>
      <c r="C333" s="42"/>
      <c r="F333" s="43"/>
      <c r="G333" s="43"/>
      <c r="L333" s="42"/>
      <c r="N333" s="42"/>
      <c r="U333" s="38"/>
      <c r="V333" s="38"/>
      <c r="W333" s="38"/>
      <c r="X333" s="38"/>
      <c r="Y333" s="38"/>
      <c r="AF333" s="33"/>
      <c r="AH333" s="27"/>
      <c r="AL333" s="24"/>
      <c r="AM333" s="26"/>
      <c r="AO333" s="24"/>
      <c r="AR333" s="41"/>
      <c r="CF333" s="39"/>
      <c r="CG333" s="39"/>
      <c r="CH333" s="40"/>
      <c r="CI333" s="39"/>
      <c r="CM333" s="24"/>
      <c r="CP333" s="26"/>
      <c r="CQ333" s="26"/>
      <c r="CR333" s="26"/>
      <c r="CS333" s="25"/>
      <c r="CT333" s="25"/>
      <c r="CU333" s="25"/>
      <c r="CV333" s="25"/>
      <c r="CW333" s="25"/>
      <c r="CX333" s="25"/>
      <c r="CY333" s="25"/>
      <c r="CZ333" s="25"/>
      <c r="DA333" s="25"/>
      <c r="DB333" s="25"/>
    </row>
    <row r="334" spans="2:106" ht="16.5" customHeight="1" x14ac:dyDescent="0.25">
      <c r="U334" s="38"/>
      <c r="V334" s="38"/>
    </row>
    <row r="335" spans="2:106" ht="16.5" customHeight="1" x14ac:dyDescent="0.3">
      <c r="B335" s="42"/>
      <c r="C335" s="42"/>
      <c r="F335" s="43"/>
      <c r="G335" s="43"/>
      <c r="L335" s="42"/>
      <c r="N335" s="42"/>
      <c r="U335" s="38"/>
      <c r="V335" s="38"/>
      <c r="W335" s="38"/>
      <c r="X335" s="38"/>
      <c r="Y335" s="38"/>
      <c r="AF335" s="33"/>
      <c r="AH335" s="27"/>
      <c r="AL335" s="24"/>
      <c r="AM335" s="26"/>
      <c r="AO335" s="24"/>
      <c r="AR335" s="41"/>
      <c r="CF335" s="39"/>
      <c r="CG335" s="39"/>
      <c r="CH335" s="40"/>
      <c r="CI335" s="39"/>
      <c r="CM335" s="24"/>
      <c r="CP335" s="26"/>
      <c r="CQ335" s="26"/>
      <c r="CR335" s="26"/>
      <c r="CS335" s="25"/>
      <c r="CT335" s="25"/>
      <c r="CU335" s="25"/>
      <c r="CV335" s="25"/>
      <c r="CW335" s="25"/>
      <c r="CX335" s="25"/>
      <c r="CY335" s="25"/>
      <c r="CZ335" s="25"/>
      <c r="DA335" s="25"/>
      <c r="DB335" s="25"/>
    </row>
    <row r="336" spans="2:106" ht="16.5" customHeight="1" x14ac:dyDescent="0.3">
      <c r="B336" s="42"/>
      <c r="C336" s="42"/>
      <c r="F336" s="43"/>
      <c r="G336" s="43"/>
      <c r="L336" s="42"/>
      <c r="N336" s="42"/>
      <c r="U336" s="38"/>
      <c r="V336" s="38"/>
      <c r="W336" s="38"/>
      <c r="X336" s="38"/>
      <c r="Y336" s="38"/>
      <c r="AF336" s="33"/>
      <c r="AH336" s="27"/>
      <c r="AL336" s="24"/>
      <c r="AM336" s="26"/>
      <c r="AO336" s="24"/>
      <c r="AR336" s="41"/>
      <c r="CF336" s="39"/>
      <c r="CG336" s="39"/>
      <c r="CH336" s="40"/>
      <c r="CI336" s="39"/>
      <c r="CM336" s="24"/>
      <c r="CP336" s="26"/>
      <c r="CQ336" s="26"/>
      <c r="CR336" s="26"/>
      <c r="CS336" s="25"/>
      <c r="CT336" s="25"/>
      <c r="CU336" s="25"/>
      <c r="CV336" s="25"/>
      <c r="CW336" s="25"/>
      <c r="CX336" s="25"/>
      <c r="CY336" s="25"/>
      <c r="CZ336" s="25"/>
      <c r="DA336" s="25"/>
      <c r="DB336" s="25"/>
    </row>
    <row r="337" spans="2:106" ht="16.5" customHeight="1" x14ac:dyDescent="0.3">
      <c r="B337" s="42"/>
      <c r="C337" s="42"/>
      <c r="F337" s="43"/>
      <c r="G337" s="43"/>
      <c r="L337" s="42"/>
      <c r="N337" s="42"/>
      <c r="U337" s="38"/>
      <c r="V337" s="38"/>
      <c r="W337" s="38"/>
      <c r="X337" s="38"/>
      <c r="Y337" s="38"/>
      <c r="AF337" s="33"/>
      <c r="AH337" s="27"/>
      <c r="AL337" s="24"/>
      <c r="AM337" s="26"/>
      <c r="AO337" s="24"/>
      <c r="AR337" s="41"/>
      <c r="CF337" s="39"/>
      <c r="CG337" s="39"/>
      <c r="CH337" s="40"/>
      <c r="CI337" s="39"/>
      <c r="CM337" s="24"/>
      <c r="CP337" s="26"/>
      <c r="CQ337" s="26"/>
      <c r="CR337" s="26"/>
      <c r="CS337" s="25"/>
      <c r="CT337" s="25"/>
      <c r="CU337" s="25"/>
      <c r="CV337" s="25"/>
      <c r="CW337" s="25"/>
      <c r="CX337" s="25"/>
      <c r="CY337" s="25"/>
      <c r="CZ337" s="25"/>
      <c r="DA337" s="25"/>
      <c r="DB337" s="25"/>
    </row>
    <row r="338" spans="2:106" ht="16.5" customHeight="1" x14ac:dyDescent="0.25">
      <c r="U338" s="38"/>
      <c r="V338" s="38"/>
      <c r="AQ338" s="44"/>
    </row>
    <row r="339" spans="2:106" ht="16.5" customHeight="1" x14ac:dyDescent="0.25">
      <c r="U339" s="38"/>
      <c r="V339" s="38"/>
      <c r="W339" s="38"/>
    </row>
    <row r="340" spans="2:106" ht="16.5" customHeight="1" x14ac:dyDescent="0.3">
      <c r="B340" s="42"/>
      <c r="C340" s="42"/>
      <c r="F340" s="43"/>
      <c r="G340" s="43"/>
      <c r="L340" s="42"/>
      <c r="N340" s="42"/>
      <c r="U340" s="38"/>
      <c r="V340" s="38"/>
      <c r="W340" s="38"/>
      <c r="X340" s="38"/>
      <c r="Y340" s="38"/>
      <c r="AF340" s="33"/>
      <c r="AH340" s="27"/>
      <c r="AL340" s="24"/>
      <c r="AM340" s="26"/>
      <c r="AO340" s="24"/>
      <c r="AR340" s="41"/>
      <c r="CF340" s="39"/>
      <c r="CG340" s="39"/>
      <c r="CH340" s="40"/>
      <c r="CI340" s="39"/>
      <c r="CM340" s="24"/>
      <c r="CP340" s="26"/>
      <c r="CQ340" s="26"/>
      <c r="CR340" s="26"/>
      <c r="CS340" s="25"/>
      <c r="CT340" s="25"/>
      <c r="CU340" s="25"/>
      <c r="CV340" s="25"/>
      <c r="CW340" s="25"/>
      <c r="CX340" s="25"/>
      <c r="CY340" s="25"/>
      <c r="CZ340" s="25"/>
      <c r="DA340" s="25"/>
      <c r="DB340" s="25"/>
    </row>
    <row r="341" spans="2:106" ht="16.5" customHeight="1" x14ac:dyDescent="0.25">
      <c r="U341" s="38"/>
      <c r="V341" s="38"/>
    </row>
    <row r="342" spans="2:106" ht="16.5" customHeight="1" x14ac:dyDescent="0.3">
      <c r="B342" s="42"/>
      <c r="C342" s="42"/>
      <c r="F342" s="43"/>
      <c r="G342" s="43"/>
      <c r="L342" s="42"/>
      <c r="N342" s="42"/>
      <c r="U342" s="38"/>
      <c r="V342" s="38"/>
      <c r="W342" s="38"/>
      <c r="X342" s="38"/>
      <c r="Y342" s="38"/>
      <c r="AF342" s="33"/>
      <c r="AH342" s="27"/>
      <c r="AL342" s="24"/>
      <c r="AM342" s="26"/>
      <c r="AO342" s="24"/>
      <c r="AR342" s="41"/>
      <c r="CF342" s="39"/>
      <c r="CG342" s="39"/>
      <c r="CH342" s="40"/>
      <c r="CI342" s="39"/>
      <c r="CM342" s="24"/>
      <c r="CP342" s="26"/>
      <c r="CQ342" s="26"/>
      <c r="CR342" s="26"/>
      <c r="CS342" s="25"/>
      <c r="CT342" s="25"/>
      <c r="CU342" s="25"/>
      <c r="CV342" s="25"/>
      <c r="CW342" s="25"/>
      <c r="CX342" s="25"/>
      <c r="CY342" s="25"/>
      <c r="CZ342" s="25"/>
      <c r="DA342" s="25"/>
      <c r="DB342" s="25"/>
    </row>
    <row r="343" spans="2:106" ht="16.5" customHeight="1" x14ac:dyDescent="0.25">
      <c r="U343" s="38"/>
      <c r="V343" s="38"/>
      <c r="W343" s="38"/>
      <c r="X343" s="38"/>
    </row>
    <row r="344" spans="2:106" ht="16.5" customHeight="1" x14ac:dyDescent="0.3">
      <c r="B344" s="42"/>
      <c r="C344" s="42"/>
      <c r="F344" s="43"/>
      <c r="G344" s="43"/>
      <c r="L344" s="42"/>
      <c r="N344" s="42"/>
      <c r="U344" s="38"/>
      <c r="V344" s="38"/>
      <c r="W344" s="38"/>
      <c r="X344" s="38"/>
      <c r="Y344" s="38"/>
      <c r="AF344" s="33"/>
      <c r="AH344" s="27"/>
      <c r="AL344" s="24"/>
      <c r="AM344" s="26"/>
      <c r="AO344" s="24"/>
      <c r="AR344" s="41"/>
      <c r="CF344" s="39"/>
      <c r="CG344" s="39"/>
      <c r="CH344" s="40"/>
      <c r="CI344" s="39"/>
      <c r="CM344" s="24"/>
      <c r="CP344" s="26"/>
      <c r="CQ344" s="26"/>
      <c r="CR344" s="26"/>
      <c r="CS344" s="25"/>
      <c r="CT344" s="25"/>
      <c r="CU344" s="25"/>
      <c r="CV344" s="25"/>
      <c r="CW344" s="25"/>
      <c r="CX344" s="25"/>
      <c r="CY344" s="25"/>
      <c r="CZ344" s="25"/>
      <c r="DA344" s="25"/>
      <c r="DB344" s="25"/>
    </row>
    <row r="345" spans="2:106" ht="16.5" customHeight="1" x14ac:dyDescent="0.25">
      <c r="U345" s="38"/>
      <c r="V345" s="38"/>
    </row>
    <row r="346" spans="2:106" ht="16.5" customHeight="1" x14ac:dyDescent="0.25">
      <c r="U346" s="38"/>
      <c r="V346" s="38"/>
    </row>
    <row r="347" spans="2:106" ht="16.5" customHeight="1" x14ac:dyDescent="0.3">
      <c r="B347" s="42"/>
      <c r="C347" s="42"/>
      <c r="F347" s="43"/>
      <c r="G347" s="43"/>
      <c r="L347" s="42"/>
      <c r="N347" s="42"/>
      <c r="U347" s="38"/>
      <c r="V347" s="38"/>
      <c r="W347" s="38"/>
      <c r="X347" s="38"/>
      <c r="Y347" s="38"/>
      <c r="AF347" s="33"/>
      <c r="AH347" s="27"/>
      <c r="AL347" s="24"/>
      <c r="AM347" s="26"/>
      <c r="AO347" s="24"/>
      <c r="AR347" s="41"/>
      <c r="CF347" s="39"/>
      <c r="CG347" s="39"/>
      <c r="CH347" s="40"/>
      <c r="CI347" s="39"/>
      <c r="CM347" s="24"/>
      <c r="CP347" s="26"/>
      <c r="CQ347" s="26"/>
      <c r="CR347" s="26"/>
      <c r="CS347" s="25"/>
      <c r="CT347" s="25"/>
      <c r="CU347" s="25"/>
      <c r="CV347" s="25"/>
      <c r="CW347" s="25"/>
      <c r="CX347" s="25"/>
      <c r="CY347" s="25"/>
      <c r="CZ347" s="25"/>
      <c r="DA347" s="25"/>
      <c r="DB347" s="25"/>
    </row>
    <row r="348" spans="2:106" ht="16.5" customHeight="1" x14ac:dyDescent="0.25">
      <c r="U348" s="38"/>
      <c r="V348" s="38"/>
    </row>
    <row r="349" spans="2:106" ht="16.5" customHeight="1" x14ac:dyDescent="0.3">
      <c r="B349" s="42"/>
      <c r="C349" s="42"/>
      <c r="F349" s="43"/>
      <c r="G349" s="43"/>
      <c r="L349" s="42"/>
      <c r="N349" s="42"/>
      <c r="U349" s="38"/>
      <c r="V349" s="38"/>
      <c r="W349" s="38"/>
      <c r="X349" s="38"/>
      <c r="Y349" s="38"/>
      <c r="AF349" s="33"/>
      <c r="AH349" s="27"/>
      <c r="AL349" s="24"/>
      <c r="AM349" s="26"/>
      <c r="AO349" s="24"/>
      <c r="AR349" s="41"/>
      <c r="CF349" s="39"/>
      <c r="CG349" s="39"/>
      <c r="CH349" s="40"/>
      <c r="CI349" s="39"/>
      <c r="CM349" s="24"/>
      <c r="CP349" s="26"/>
      <c r="CQ349" s="26"/>
      <c r="CR349" s="26"/>
      <c r="CS349" s="25"/>
      <c r="CT349" s="25"/>
      <c r="CU349" s="25"/>
      <c r="CV349" s="25"/>
      <c r="CW349" s="25"/>
      <c r="CX349" s="25"/>
      <c r="CY349" s="25"/>
      <c r="CZ349" s="25"/>
      <c r="DA349" s="25"/>
      <c r="DB349" s="25"/>
    </row>
    <row r="350" spans="2:106" ht="16.5" customHeight="1" x14ac:dyDescent="0.3">
      <c r="B350" s="42"/>
      <c r="C350" s="42"/>
      <c r="F350" s="43"/>
      <c r="G350" s="43"/>
      <c r="L350" s="42"/>
      <c r="N350" s="42"/>
      <c r="U350" s="38"/>
      <c r="V350" s="38"/>
      <c r="W350" s="38"/>
      <c r="X350" s="38"/>
      <c r="Y350" s="38"/>
      <c r="AF350" s="33"/>
      <c r="AH350" s="27"/>
      <c r="AL350" s="24"/>
      <c r="AM350" s="26"/>
      <c r="AO350" s="24"/>
      <c r="AR350" s="41"/>
      <c r="CF350" s="39"/>
      <c r="CG350" s="39"/>
      <c r="CH350" s="40"/>
      <c r="CI350" s="39"/>
      <c r="CM350" s="24"/>
      <c r="CP350" s="26"/>
      <c r="CQ350" s="26"/>
      <c r="CR350" s="26"/>
      <c r="CS350" s="25"/>
      <c r="CT350" s="25"/>
      <c r="CU350" s="25"/>
      <c r="CV350" s="25"/>
      <c r="CW350" s="25"/>
      <c r="CX350" s="25"/>
      <c r="CY350" s="25"/>
      <c r="CZ350" s="25"/>
      <c r="DA350" s="25"/>
      <c r="DB350" s="25"/>
    </row>
    <row r="352" spans="2:106" ht="16.5" customHeight="1" x14ac:dyDescent="0.25">
      <c r="U352" s="38"/>
      <c r="V352" s="38"/>
    </row>
    <row r="353" spans="2:106" ht="16.5" customHeight="1" x14ac:dyDescent="0.25">
      <c r="U353" s="38"/>
      <c r="V353" s="38"/>
    </row>
    <row r="354" spans="2:106" ht="16.5" customHeight="1" x14ac:dyDescent="0.3">
      <c r="B354" s="42"/>
      <c r="C354" s="42"/>
      <c r="F354" s="43"/>
      <c r="G354" s="43"/>
      <c r="L354" s="42"/>
      <c r="N354" s="42"/>
      <c r="U354" s="38"/>
      <c r="V354" s="38"/>
      <c r="W354" s="38"/>
      <c r="X354" s="38"/>
      <c r="Y354" s="38"/>
      <c r="AF354" s="33"/>
      <c r="AH354" s="27"/>
      <c r="AL354" s="24"/>
      <c r="AM354" s="26"/>
      <c r="AO354" s="24"/>
      <c r="AR354" s="41"/>
      <c r="CF354" s="39"/>
      <c r="CG354" s="39"/>
      <c r="CH354" s="40"/>
      <c r="CI354" s="39"/>
      <c r="CM354" s="24"/>
      <c r="CP354" s="26"/>
      <c r="CQ354" s="26"/>
      <c r="CR354" s="26"/>
      <c r="CS354" s="25"/>
      <c r="CT354" s="25"/>
      <c r="CU354" s="25"/>
      <c r="CV354" s="25"/>
      <c r="CW354" s="25"/>
      <c r="CX354" s="25"/>
      <c r="CY354" s="25"/>
      <c r="CZ354" s="25"/>
      <c r="DA354" s="25"/>
      <c r="DB354" s="25"/>
    </row>
    <row r="355" spans="2:106" ht="16.5" customHeight="1" x14ac:dyDescent="0.3">
      <c r="B355" s="42"/>
      <c r="C355" s="42"/>
      <c r="F355" s="43"/>
      <c r="G355" s="43"/>
      <c r="L355" s="42"/>
      <c r="N355" s="42"/>
      <c r="U355" s="38"/>
      <c r="V355" s="38"/>
      <c r="W355" s="38"/>
      <c r="X355" s="38"/>
      <c r="Y355" s="38"/>
      <c r="AF355" s="33"/>
      <c r="AH355" s="27"/>
      <c r="AL355" s="24"/>
      <c r="AM355" s="26"/>
      <c r="AO355" s="24"/>
      <c r="AR355" s="41"/>
      <c r="CF355" s="39"/>
      <c r="CG355" s="39"/>
      <c r="CH355" s="40"/>
      <c r="CI355" s="39"/>
      <c r="CM355" s="24"/>
      <c r="CP355" s="26"/>
      <c r="CQ355" s="26"/>
      <c r="CR355" s="26"/>
      <c r="CS355" s="25"/>
      <c r="CT355" s="25"/>
      <c r="CU355" s="25"/>
      <c r="CV355" s="25"/>
      <c r="CW355" s="25"/>
      <c r="CX355" s="25"/>
      <c r="CY355" s="25"/>
      <c r="CZ355" s="25"/>
      <c r="DA355" s="25"/>
      <c r="DB355" s="25"/>
    </row>
    <row r="356" spans="2:106" ht="16.5" customHeight="1" x14ac:dyDescent="0.25">
      <c r="U356" s="38"/>
      <c r="V356" s="38"/>
    </row>
    <row r="357" spans="2:106" ht="16.5" customHeight="1" x14ac:dyDescent="0.3">
      <c r="B357" s="42"/>
      <c r="C357" s="42"/>
      <c r="F357" s="43"/>
      <c r="G357" s="43"/>
      <c r="L357" s="42"/>
      <c r="N357" s="42"/>
      <c r="U357" s="38"/>
      <c r="V357" s="38"/>
      <c r="W357" s="38"/>
      <c r="X357" s="38"/>
      <c r="Y357" s="38"/>
      <c r="AF357" s="33"/>
      <c r="AH357" s="27"/>
      <c r="AL357" s="24"/>
      <c r="AM357" s="26"/>
      <c r="AO357" s="24"/>
      <c r="AR357" s="41"/>
      <c r="CF357" s="39"/>
      <c r="CG357" s="39"/>
      <c r="CH357" s="40"/>
      <c r="CI357" s="39"/>
      <c r="CM357" s="24"/>
      <c r="CP357" s="26"/>
      <c r="CQ357" s="26"/>
      <c r="CR357" s="26"/>
      <c r="CS357" s="25"/>
      <c r="CT357" s="25"/>
      <c r="CU357" s="25"/>
      <c r="CV357" s="25"/>
      <c r="CW357" s="25"/>
      <c r="CX357" s="25"/>
      <c r="CY357" s="25"/>
      <c r="CZ357" s="25"/>
      <c r="DA357" s="25"/>
      <c r="DB357" s="25"/>
    </row>
    <row r="359" spans="2:106" ht="16.5" customHeight="1" x14ac:dyDescent="0.3">
      <c r="B359" s="42"/>
      <c r="C359" s="42"/>
      <c r="F359" s="43"/>
      <c r="G359" s="43"/>
      <c r="L359" s="42"/>
      <c r="N359" s="42"/>
      <c r="U359" s="38"/>
      <c r="V359" s="38"/>
      <c r="W359" s="38"/>
      <c r="X359" s="38"/>
      <c r="Y359" s="38"/>
      <c r="AF359" s="33"/>
      <c r="AH359" s="27"/>
      <c r="AL359" s="24"/>
      <c r="AM359" s="26"/>
      <c r="AO359" s="24"/>
      <c r="AR359" s="41"/>
      <c r="CF359" s="39"/>
      <c r="CG359" s="39"/>
      <c r="CH359" s="40"/>
      <c r="CI359" s="39"/>
      <c r="CM359" s="24"/>
      <c r="CP359" s="26"/>
      <c r="CQ359" s="26"/>
      <c r="CR359" s="26"/>
      <c r="CS359" s="25"/>
      <c r="CT359" s="25"/>
      <c r="CU359" s="25"/>
      <c r="CV359" s="25"/>
      <c r="CW359" s="25"/>
      <c r="CX359" s="25"/>
      <c r="CY359" s="25"/>
      <c r="CZ359" s="25"/>
      <c r="DA359" s="25"/>
      <c r="DB359" s="25"/>
    </row>
    <row r="360" spans="2:106" ht="16.5" customHeight="1" x14ac:dyDescent="0.3">
      <c r="B360" s="42"/>
      <c r="C360" s="42"/>
      <c r="F360" s="43"/>
      <c r="G360" s="43"/>
      <c r="L360" s="42"/>
      <c r="N360" s="42"/>
      <c r="U360" s="38"/>
      <c r="V360" s="38"/>
      <c r="W360" s="38"/>
      <c r="X360" s="38"/>
      <c r="Y360" s="38"/>
      <c r="AF360" s="33"/>
      <c r="AH360" s="27"/>
      <c r="AL360" s="24"/>
      <c r="AM360" s="26"/>
      <c r="AO360" s="24"/>
      <c r="AR360" s="41"/>
      <c r="CF360" s="39"/>
      <c r="CG360" s="39"/>
      <c r="CH360" s="40"/>
      <c r="CI360" s="39"/>
      <c r="CM360" s="24"/>
      <c r="CP360" s="26"/>
      <c r="CQ360" s="26"/>
      <c r="CR360" s="26"/>
      <c r="CS360" s="25"/>
      <c r="CT360" s="25"/>
      <c r="CU360" s="25"/>
      <c r="CV360" s="25"/>
      <c r="CW360" s="25"/>
      <c r="CX360" s="25"/>
      <c r="CY360" s="25"/>
      <c r="CZ360" s="25"/>
      <c r="DA360" s="25"/>
      <c r="DB360" s="25"/>
    </row>
    <row r="361" spans="2:106" ht="16.5" customHeight="1" x14ac:dyDescent="0.3">
      <c r="B361" s="42"/>
      <c r="C361" s="42"/>
      <c r="F361" s="43"/>
      <c r="G361" s="43"/>
      <c r="L361" s="42"/>
      <c r="N361" s="42"/>
      <c r="U361" s="38"/>
      <c r="V361" s="38"/>
      <c r="W361" s="38"/>
      <c r="X361" s="38"/>
      <c r="Y361" s="38"/>
      <c r="AF361" s="33"/>
      <c r="AH361" s="27"/>
      <c r="AL361" s="24"/>
      <c r="AM361" s="26"/>
      <c r="AO361" s="24"/>
      <c r="AR361" s="41"/>
      <c r="CF361" s="39"/>
      <c r="CG361" s="39"/>
      <c r="CH361" s="40"/>
      <c r="CI361" s="39"/>
      <c r="CM361" s="24"/>
      <c r="CP361" s="26"/>
      <c r="CQ361" s="26"/>
      <c r="CR361" s="26"/>
      <c r="CS361" s="25"/>
      <c r="CT361" s="25"/>
      <c r="CU361" s="25"/>
      <c r="CV361" s="25"/>
      <c r="CW361" s="25"/>
      <c r="CX361" s="25"/>
      <c r="CY361" s="25"/>
      <c r="CZ361" s="25"/>
      <c r="DA361" s="25"/>
      <c r="DB361" s="25"/>
    </row>
    <row r="363" spans="2:106" ht="16.5" customHeight="1" x14ac:dyDescent="0.25">
      <c r="U363" s="38"/>
      <c r="V363" s="38"/>
    </row>
    <row r="364" spans="2:106" ht="16.5" customHeight="1" x14ac:dyDescent="0.3">
      <c r="B364" s="42"/>
      <c r="C364" s="42"/>
      <c r="F364" s="43"/>
      <c r="G364" s="43"/>
      <c r="L364" s="42"/>
      <c r="N364" s="42"/>
      <c r="U364" s="38"/>
      <c r="V364" s="38"/>
      <c r="W364" s="38"/>
      <c r="X364" s="38"/>
      <c r="Y364" s="38"/>
      <c r="AF364" s="33"/>
      <c r="AH364" s="27"/>
      <c r="AL364" s="24"/>
      <c r="AM364" s="26"/>
      <c r="AO364" s="24"/>
      <c r="AR364" s="41"/>
      <c r="CF364" s="39"/>
      <c r="CG364" s="39"/>
      <c r="CH364" s="40"/>
      <c r="CI364" s="39"/>
      <c r="CM364" s="24"/>
      <c r="CP364" s="26"/>
      <c r="CQ364" s="26"/>
      <c r="CR364" s="26"/>
      <c r="CS364" s="25"/>
      <c r="CT364" s="25"/>
      <c r="CU364" s="25"/>
      <c r="CV364" s="25"/>
      <c r="CW364" s="25"/>
      <c r="CX364" s="25"/>
      <c r="CY364" s="25"/>
      <c r="CZ364" s="25"/>
      <c r="DA364" s="25"/>
      <c r="DB364" s="25"/>
    </row>
    <row r="365" spans="2:106" ht="16.5" customHeight="1" x14ac:dyDescent="0.3">
      <c r="B365" s="42"/>
      <c r="C365" s="42"/>
      <c r="F365" s="43"/>
      <c r="G365" s="43"/>
      <c r="L365" s="42"/>
      <c r="N365" s="42"/>
      <c r="U365" s="38"/>
      <c r="V365" s="38"/>
      <c r="W365" s="38"/>
      <c r="X365" s="38"/>
      <c r="Y365" s="38"/>
      <c r="AF365" s="33"/>
      <c r="AH365" s="27"/>
      <c r="AL365" s="24"/>
      <c r="AM365" s="26"/>
      <c r="AO365" s="24"/>
      <c r="AR365" s="41"/>
      <c r="CF365" s="39"/>
      <c r="CG365" s="39"/>
      <c r="CH365" s="40"/>
      <c r="CI365" s="39"/>
      <c r="CM365" s="24"/>
      <c r="CP365" s="26"/>
      <c r="CQ365" s="26"/>
      <c r="CR365" s="26"/>
      <c r="CS365" s="25"/>
      <c r="CT365" s="25"/>
      <c r="CU365" s="25"/>
      <c r="CV365" s="25"/>
      <c r="CW365" s="25"/>
      <c r="CX365" s="25"/>
      <c r="CY365" s="25"/>
      <c r="CZ365" s="25"/>
      <c r="DA365" s="25"/>
      <c r="DB365" s="25"/>
    </row>
    <row r="366" spans="2:106" ht="16.5" customHeight="1" x14ac:dyDescent="0.3">
      <c r="B366" s="42"/>
      <c r="C366" s="42"/>
      <c r="F366" s="43"/>
      <c r="G366" s="43"/>
      <c r="L366" s="42"/>
      <c r="N366" s="42"/>
      <c r="U366" s="38"/>
      <c r="V366" s="38"/>
      <c r="W366" s="38"/>
      <c r="X366" s="38"/>
      <c r="Y366" s="38"/>
      <c r="AF366" s="33"/>
      <c r="AH366" s="27"/>
      <c r="AL366" s="24"/>
      <c r="AM366" s="26"/>
      <c r="AO366" s="24"/>
      <c r="AR366" s="41"/>
      <c r="CF366" s="39"/>
      <c r="CG366" s="39"/>
      <c r="CH366" s="40"/>
      <c r="CI366" s="39"/>
      <c r="CM366" s="24"/>
      <c r="CP366" s="26"/>
      <c r="CQ366" s="26"/>
      <c r="CR366" s="26"/>
      <c r="CS366" s="25"/>
      <c r="CT366" s="25"/>
      <c r="CU366" s="25"/>
      <c r="CV366" s="25"/>
      <c r="CW366" s="25"/>
      <c r="CX366" s="25"/>
      <c r="CY366" s="25"/>
      <c r="CZ366" s="25"/>
      <c r="DA366" s="25"/>
      <c r="DB366" s="25"/>
    </row>
    <row r="368" spans="2:106" ht="16.5" customHeight="1" x14ac:dyDescent="0.25">
      <c r="U368" s="38"/>
      <c r="V368" s="38"/>
    </row>
    <row r="372" spans="5:25" ht="16.5" customHeight="1" x14ac:dyDescent="0.25">
      <c r="E372" s="35">
        <v>93</v>
      </c>
      <c r="L372" s="38"/>
      <c r="N372" s="38"/>
      <c r="U372" s="38"/>
      <c r="V372" s="38"/>
      <c r="Y372" s="38"/>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76" bestFit="1" customWidth="1"/>
    <col min="2" max="2" width="54" style="176" customWidth="1"/>
    <col min="3" max="3" width="20.140625" style="176" customWidth="1"/>
    <col min="4" max="4" width="20.85546875" style="176" customWidth="1"/>
    <col min="5" max="5" width="16.140625" style="176" bestFit="1" customWidth="1"/>
    <col min="6" max="16384" width="11.42578125" style="176"/>
  </cols>
  <sheetData>
    <row r="3" spans="1:5" x14ac:dyDescent="0.25">
      <c r="A3" s="198" t="s">
        <v>51</v>
      </c>
      <c r="B3" s="200" t="s">
        <v>52</v>
      </c>
      <c r="C3" s="200"/>
      <c r="D3" s="200"/>
      <c r="E3" s="200"/>
    </row>
    <row r="4" spans="1:5" ht="39" x14ac:dyDescent="0.25">
      <c r="A4" s="199"/>
      <c r="B4" s="177" t="s">
        <v>81</v>
      </c>
      <c r="C4" s="177" t="s">
        <v>71</v>
      </c>
      <c r="D4" s="177" t="s">
        <v>72</v>
      </c>
      <c r="E4" s="177" t="s">
        <v>73</v>
      </c>
    </row>
    <row r="5" spans="1:5" x14ac:dyDescent="0.25">
      <c r="A5" s="178">
        <v>1</v>
      </c>
      <c r="B5" s="179" t="s">
        <v>53</v>
      </c>
      <c r="C5" s="180" t="s">
        <v>78</v>
      </c>
      <c r="D5" s="180" t="s">
        <v>76</v>
      </c>
      <c r="E5" s="180" t="s">
        <v>75</v>
      </c>
    </row>
    <row r="6" spans="1:5" x14ac:dyDescent="0.25">
      <c r="A6" s="178">
        <v>1</v>
      </c>
      <c r="B6" s="179" t="s">
        <v>54</v>
      </c>
      <c r="C6" s="180" t="s">
        <v>78</v>
      </c>
      <c r="D6" s="180" t="s">
        <v>77</v>
      </c>
      <c r="E6" s="180" t="s">
        <v>75</v>
      </c>
    </row>
    <row r="7" spans="1:5" x14ac:dyDescent="0.25">
      <c r="A7" s="178">
        <v>1</v>
      </c>
      <c r="B7" s="179" t="s">
        <v>55</v>
      </c>
      <c r="C7" s="180" t="s">
        <v>78</v>
      </c>
      <c r="D7" s="180" t="s">
        <v>76</v>
      </c>
      <c r="E7" s="180" t="s">
        <v>75</v>
      </c>
    </row>
    <row r="8" spans="1:5" x14ac:dyDescent="0.25">
      <c r="A8" s="178">
        <v>56</v>
      </c>
      <c r="B8" s="179" t="s">
        <v>56</v>
      </c>
      <c r="C8" s="180" t="s">
        <v>79</v>
      </c>
      <c r="D8" s="180" t="s">
        <v>77</v>
      </c>
      <c r="E8" s="180" t="s">
        <v>74</v>
      </c>
    </row>
    <row r="9" spans="1:5" x14ac:dyDescent="0.25">
      <c r="A9" s="178">
        <v>31</v>
      </c>
      <c r="B9" s="179" t="s">
        <v>57</v>
      </c>
      <c r="C9" s="180" t="s">
        <v>79</v>
      </c>
      <c r="D9" s="180" t="s">
        <v>77</v>
      </c>
      <c r="E9" s="180" t="s">
        <v>74</v>
      </c>
    </row>
    <row r="10" spans="1:5" x14ac:dyDescent="0.25">
      <c r="A10" s="178">
        <v>55</v>
      </c>
      <c r="B10" s="179" t="s">
        <v>58</v>
      </c>
      <c r="C10" s="180" t="s">
        <v>79</v>
      </c>
      <c r="D10" s="180" t="s">
        <v>77</v>
      </c>
      <c r="E10" s="180" t="s">
        <v>74</v>
      </c>
    </row>
    <row r="11" spans="1:5" x14ac:dyDescent="0.25">
      <c r="A11" s="178">
        <v>41</v>
      </c>
      <c r="B11" s="179" t="s">
        <v>59</v>
      </c>
      <c r="C11" s="180" t="s">
        <v>79</v>
      </c>
      <c r="D11" s="180" t="s">
        <v>77</v>
      </c>
      <c r="E11" s="180" t="s">
        <v>74</v>
      </c>
    </row>
    <row r="12" spans="1:5" x14ac:dyDescent="0.25">
      <c r="A12" s="178">
        <v>131</v>
      </c>
      <c r="B12" s="179" t="s">
        <v>60</v>
      </c>
      <c r="C12" s="180" t="s">
        <v>79</v>
      </c>
      <c r="D12" s="180" t="s">
        <v>77</v>
      </c>
      <c r="E12" s="180" t="s">
        <v>74</v>
      </c>
    </row>
    <row r="13" spans="1:5" ht="39" x14ac:dyDescent="0.25">
      <c r="A13" s="178">
        <v>19</v>
      </c>
      <c r="B13" s="179" t="s">
        <v>61</v>
      </c>
      <c r="C13" s="180" t="s">
        <v>79</v>
      </c>
      <c r="D13" s="180" t="s">
        <v>77</v>
      </c>
      <c r="E13" s="180" t="s">
        <v>74</v>
      </c>
    </row>
    <row r="14" spans="1:5" x14ac:dyDescent="0.25">
      <c r="A14" s="178">
        <v>23</v>
      </c>
      <c r="B14" s="179" t="s">
        <v>62</v>
      </c>
      <c r="C14" s="180" t="s">
        <v>79</v>
      </c>
      <c r="D14" s="180" t="s">
        <v>77</v>
      </c>
      <c r="E14" s="180" t="s">
        <v>74</v>
      </c>
    </row>
    <row r="15" spans="1:5" x14ac:dyDescent="0.25">
      <c r="A15" s="178">
        <v>23</v>
      </c>
      <c r="B15" s="179" t="s">
        <v>63</v>
      </c>
      <c r="C15" s="180" t="s">
        <v>79</v>
      </c>
      <c r="D15" s="180" t="s">
        <v>77</v>
      </c>
      <c r="E15" s="180" t="s">
        <v>74</v>
      </c>
    </row>
    <row r="16" spans="1:5" x14ac:dyDescent="0.25">
      <c r="A16" s="178">
        <v>10</v>
      </c>
      <c r="B16" s="179" t="s">
        <v>64</v>
      </c>
      <c r="C16" s="180" t="s">
        <v>79</v>
      </c>
      <c r="D16" s="180" t="s">
        <v>77</v>
      </c>
      <c r="E16" s="180" t="s">
        <v>75</v>
      </c>
    </row>
    <row r="17" spans="1:5" x14ac:dyDescent="0.25">
      <c r="A17" s="178">
        <v>9</v>
      </c>
      <c r="B17" s="179" t="s">
        <v>65</v>
      </c>
      <c r="C17" s="180" t="s">
        <v>79</v>
      </c>
      <c r="D17" s="180" t="s">
        <v>77</v>
      </c>
      <c r="E17" s="180" t="s">
        <v>74</v>
      </c>
    </row>
    <row r="18" spans="1:5" x14ac:dyDescent="0.25">
      <c r="A18" s="178">
        <v>19</v>
      </c>
      <c r="B18" s="179" t="s">
        <v>66</v>
      </c>
      <c r="C18" s="180" t="s">
        <v>79</v>
      </c>
      <c r="D18" s="180" t="s">
        <v>77</v>
      </c>
      <c r="E18" s="180" t="s">
        <v>74</v>
      </c>
    </row>
    <row r="19" spans="1:5" x14ac:dyDescent="0.25">
      <c r="A19" s="178">
        <v>33</v>
      </c>
      <c r="B19" s="179" t="s">
        <v>67</v>
      </c>
      <c r="C19" s="180" t="s">
        <v>79</v>
      </c>
      <c r="D19" s="180" t="s">
        <v>76</v>
      </c>
      <c r="E19" s="180" t="s">
        <v>75</v>
      </c>
    </row>
    <row r="20" spans="1:5" x14ac:dyDescent="0.25">
      <c r="A20" s="178">
        <v>10</v>
      </c>
      <c r="B20" s="179" t="s">
        <v>68</v>
      </c>
      <c r="C20" s="180" t="s">
        <v>79</v>
      </c>
      <c r="D20" s="180" t="s">
        <v>76</v>
      </c>
      <c r="E20" s="180" t="s">
        <v>75</v>
      </c>
    </row>
    <row r="21" spans="1:5" x14ac:dyDescent="0.25">
      <c r="A21" s="178">
        <v>47</v>
      </c>
      <c r="B21" s="179" t="s">
        <v>80</v>
      </c>
      <c r="C21" s="180" t="s">
        <v>79</v>
      </c>
      <c r="D21" s="180" t="s">
        <v>76</v>
      </c>
      <c r="E21" s="180" t="s">
        <v>75</v>
      </c>
    </row>
    <row r="22" spans="1:5" x14ac:dyDescent="0.25">
      <c r="A22" s="178">
        <v>42</v>
      </c>
      <c r="B22" s="179" t="s">
        <v>1382</v>
      </c>
      <c r="C22" s="180" t="s">
        <v>79</v>
      </c>
      <c r="D22" s="180" t="s">
        <v>76</v>
      </c>
      <c r="E22" s="180" t="s">
        <v>75</v>
      </c>
    </row>
    <row r="23" spans="1:5" x14ac:dyDescent="0.25">
      <c r="A23" s="178">
        <v>12</v>
      </c>
      <c r="B23" s="179" t="s">
        <v>69</v>
      </c>
      <c r="C23" s="180" t="s">
        <v>79</v>
      </c>
      <c r="D23" s="180" t="s">
        <v>76</v>
      </c>
      <c r="E23" s="180" t="s">
        <v>75</v>
      </c>
    </row>
    <row r="24" spans="1:5" x14ac:dyDescent="0.25">
      <c r="A24" s="178">
        <v>31</v>
      </c>
      <c r="B24" s="179" t="s">
        <v>1383</v>
      </c>
      <c r="C24" s="180" t="s">
        <v>78</v>
      </c>
      <c r="D24" s="180" t="s">
        <v>77</v>
      </c>
      <c r="E24" s="180" t="s">
        <v>75</v>
      </c>
    </row>
    <row r="25" spans="1:5" x14ac:dyDescent="0.25">
      <c r="A25" s="178">
        <v>5</v>
      </c>
      <c r="B25" s="179" t="s">
        <v>1384</v>
      </c>
      <c r="C25" s="180" t="s">
        <v>1385</v>
      </c>
      <c r="D25" s="180" t="s">
        <v>76</v>
      </c>
      <c r="E25" s="180" t="s">
        <v>75</v>
      </c>
    </row>
    <row r="26" spans="1:5" x14ac:dyDescent="0.25">
      <c r="A26" s="181">
        <f>SUM(A5:A25)</f>
        <v>600</v>
      </c>
      <c r="B26" s="182" t="s">
        <v>70</v>
      </c>
    </row>
    <row r="27" spans="1:5" x14ac:dyDescent="0.25">
      <c r="B27" s="183"/>
      <c r="C27" s="183"/>
    </row>
    <row r="28" spans="1:5" x14ac:dyDescent="0.25">
      <c r="B28" s="183"/>
      <c r="C28" s="183"/>
    </row>
    <row r="29" spans="1:5" x14ac:dyDescent="0.25">
      <c r="B29" s="183"/>
      <c r="C29" s="183"/>
    </row>
    <row r="30" spans="1:5" x14ac:dyDescent="0.25">
      <c r="B30" s="183"/>
      <c r="C30" s="183"/>
    </row>
    <row r="31" spans="1:5" x14ac:dyDescent="0.25">
      <c r="B31" s="183"/>
      <c r="C31" s="183"/>
    </row>
    <row r="32" spans="1:5" x14ac:dyDescent="0.25">
      <c r="B32" s="183"/>
      <c r="C32" s="183"/>
    </row>
    <row r="33" spans="2:3" x14ac:dyDescent="0.25">
      <c r="B33" s="183"/>
      <c r="C33" s="183"/>
    </row>
    <row r="34" spans="2:3" x14ac:dyDescent="0.25">
      <c r="B34" s="183"/>
      <c r="C34" s="183"/>
    </row>
    <row r="35" spans="2:3" x14ac:dyDescent="0.25">
      <c r="B35" s="183"/>
      <c r="C35" s="183"/>
    </row>
    <row r="36" spans="2:3" x14ac:dyDescent="0.25">
      <c r="B36" s="183"/>
      <c r="C36" s="183"/>
    </row>
    <row r="37" spans="2:3" x14ac:dyDescent="0.25">
      <c r="B37" s="183"/>
      <c r="C37" s="183"/>
    </row>
    <row r="38" spans="2:3" x14ac:dyDescent="0.25">
      <c r="B38" s="183"/>
      <c r="C38" s="183"/>
    </row>
    <row r="39" spans="2:3" x14ac:dyDescent="0.25">
      <c r="B39" s="183"/>
      <c r="C39" s="183"/>
    </row>
    <row r="40" spans="2:3" x14ac:dyDescent="0.25">
      <c r="B40" s="183"/>
      <c r="C40" s="183"/>
    </row>
    <row r="41" spans="2:3" x14ac:dyDescent="0.25">
      <c r="B41" s="183"/>
      <c r="C41" s="183"/>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89" t="s">
        <v>15</v>
      </c>
      <c r="B1" s="190"/>
      <c r="C1" s="190"/>
    </row>
    <row r="2" spans="1:3" x14ac:dyDescent="0.25">
      <c r="A2" s="191"/>
      <c r="B2" s="192"/>
      <c r="C2" s="192"/>
    </row>
    <row r="3" spans="1:3" ht="30" x14ac:dyDescent="0.25">
      <c r="A3" s="13" t="s">
        <v>1381</v>
      </c>
      <c r="B3" s="13" t="s">
        <v>1362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75" t="s">
        <v>1374</v>
      </c>
      <c r="C14" s="15" t="s">
        <v>20</v>
      </c>
    </row>
    <row r="15" spans="1:3" x14ac:dyDescent="0.25">
      <c r="A15" s="2">
        <v>200</v>
      </c>
      <c r="B15" s="175" t="s">
        <v>1375</v>
      </c>
      <c r="C15" s="15" t="s">
        <v>20</v>
      </c>
    </row>
    <row r="16" spans="1:3" x14ac:dyDescent="0.25">
      <c r="A16" s="2">
        <v>200</v>
      </c>
      <c r="B16" s="175" t="s">
        <v>1376</v>
      </c>
      <c r="C16" s="15" t="s">
        <v>20</v>
      </c>
    </row>
    <row r="17" spans="1:3" x14ac:dyDescent="0.25">
      <c r="A17" s="2">
        <v>200</v>
      </c>
      <c r="B17" s="175" t="s">
        <v>1377</v>
      </c>
      <c r="C17" s="15" t="s">
        <v>20</v>
      </c>
    </row>
    <row r="18" spans="1:3" x14ac:dyDescent="0.25">
      <c r="A18" s="2">
        <v>200</v>
      </c>
      <c r="B18" s="175" t="s">
        <v>1378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1379</v>
      </c>
      <c r="C38" s="15" t="s">
        <v>18</v>
      </c>
    </row>
    <row r="39" spans="1:3" x14ac:dyDescent="0.25">
      <c r="A39" s="2">
        <v>300</v>
      </c>
      <c r="B39" s="19" t="s">
        <v>1380</v>
      </c>
      <c r="C39" s="15" t="s">
        <v>20</v>
      </c>
    </row>
    <row r="40" spans="1:3" x14ac:dyDescent="0.25">
      <c r="A40" s="2">
        <v>300</v>
      </c>
      <c r="B40" s="19" t="s">
        <v>49</v>
      </c>
      <c r="C40" s="15" t="s">
        <v>18</v>
      </c>
    </row>
    <row r="41" spans="1:3" x14ac:dyDescent="0.25">
      <c r="A41" s="193" t="s">
        <v>50</v>
      </c>
      <c r="B41" s="194"/>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MAYO 22 - 29</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2020-05-29T23:42:51Z</dcterms:modified>
</cp:coreProperties>
</file>